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Ortografia" sheetId="2" r:id="rId1"/>
    <sheet name="Lista de erradas" sheetId="3" r:id="rId2"/>
  </sheets>
  <calcPr calcId="124519"/>
</workbook>
</file>

<file path=xl/calcChain.xml><?xml version="1.0" encoding="utf-8"?>
<calcChain xmlns="http://schemas.openxmlformats.org/spreadsheetml/2006/main">
  <c r="I10" i="2"/>
  <c r="I19"/>
  <c r="E29" i="3"/>
  <c r="E28"/>
  <c r="E27"/>
  <c r="I29" i="2"/>
  <c r="E19" i="3"/>
  <c r="B15"/>
  <c r="C17" i="2"/>
  <c r="C15"/>
  <c r="B17" i="3"/>
  <c r="E26"/>
  <c r="E25"/>
  <c r="E24"/>
  <c r="E23"/>
  <c r="E22"/>
  <c r="E21"/>
  <c r="E20"/>
  <c r="E18"/>
  <c r="E17"/>
  <c r="E16"/>
  <c r="E15"/>
  <c r="E14"/>
  <c r="E13"/>
  <c r="E12"/>
  <c r="E11"/>
  <c r="E10"/>
  <c r="D29"/>
  <c r="G28" i="2"/>
  <c r="D28" i="3"/>
  <c r="D26"/>
  <c r="C29" i="2"/>
  <c r="D25" i="3"/>
  <c r="D24"/>
  <c r="D23"/>
  <c r="D22"/>
  <c r="D21"/>
  <c r="D20"/>
  <c r="D19"/>
  <c r="D18"/>
  <c r="D17"/>
  <c r="D16"/>
  <c r="D15"/>
  <c r="D14"/>
  <c r="D13"/>
  <c r="D12"/>
  <c r="G13" i="2"/>
  <c r="D11" i="3"/>
  <c r="D10"/>
  <c r="G10" i="2"/>
  <c r="C29" i="3"/>
  <c r="E29" i="2"/>
  <c r="C28" i="3"/>
  <c r="C27"/>
  <c r="E27" i="2"/>
  <c r="C26" i="3"/>
  <c r="C25"/>
  <c r="E25" i="2"/>
  <c r="C24" i="3"/>
  <c r="C23"/>
  <c r="C22"/>
  <c r="C21"/>
  <c r="C20"/>
  <c r="C19"/>
  <c r="C18"/>
  <c r="C17"/>
  <c r="C16"/>
  <c r="C15"/>
  <c r="C14"/>
  <c r="C13"/>
  <c r="C12"/>
  <c r="C11"/>
  <c r="C11" i="2"/>
  <c r="B11" i="3"/>
  <c r="C10"/>
  <c r="B29"/>
  <c r="B28"/>
  <c r="B27"/>
  <c r="B26"/>
  <c r="B25"/>
  <c r="B24"/>
  <c r="B23"/>
  <c r="B22"/>
  <c r="B21"/>
  <c r="B20"/>
  <c r="B19"/>
  <c r="B18"/>
  <c r="B16"/>
  <c r="B14"/>
  <c r="B13"/>
  <c r="B12"/>
  <c r="B10"/>
  <c r="A29"/>
  <c r="A28"/>
  <c r="A27"/>
  <c r="A26"/>
  <c r="A25"/>
  <c r="A24"/>
  <c r="A23"/>
  <c r="A22"/>
  <c r="A21"/>
  <c r="A20"/>
  <c r="A19"/>
  <c r="A18"/>
  <c r="A17"/>
  <c r="A16"/>
  <c r="A15"/>
  <c r="A13"/>
  <c r="A12"/>
  <c r="A11"/>
  <c r="I28" i="2"/>
  <c r="I27"/>
  <c r="I26"/>
  <c r="I25"/>
  <c r="I24"/>
  <c r="I23"/>
  <c r="I22"/>
  <c r="I21"/>
  <c r="I20"/>
  <c r="I18"/>
  <c r="I17"/>
  <c r="I16"/>
  <c r="I15"/>
  <c r="I14"/>
  <c r="I13"/>
  <c r="I12"/>
  <c r="I11"/>
  <c r="G29"/>
  <c r="G26"/>
  <c r="G25"/>
  <c r="G24"/>
  <c r="G23"/>
  <c r="G22"/>
  <c r="G21"/>
  <c r="G20"/>
  <c r="G19"/>
  <c r="G18"/>
  <c r="G17"/>
  <c r="G16"/>
  <c r="G15"/>
  <c r="G14"/>
  <c r="G12"/>
  <c r="G11"/>
  <c r="E26"/>
  <c r="E28"/>
  <c r="E24"/>
  <c r="E23"/>
  <c r="E22"/>
  <c r="E21"/>
  <c r="E20"/>
  <c r="E19"/>
  <c r="E18"/>
  <c r="E17"/>
  <c r="E16"/>
  <c r="E15"/>
  <c r="E14"/>
  <c r="E13"/>
  <c r="E12"/>
  <c r="E11"/>
  <c r="E10"/>
  <c r="C28"/>
  <c r="C27"/>
  <c r="C26"/>
  <c r="C25"/>
  <c r="C24"/>
  <c r="C23"/>
  <c r="C22"/>
  <c r="C21"/>
  <c r="C20"/>
  <c r="C19"/>
  <c r="C18"/>
  <c r="C16"/>
  <c r="C14"/>
  <c r="C13"/>
  <c r="C12"/>
  <c r="C1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10" i="3" s="1"/>
  <c r="D27"/>
  <c r="G27" i="2"/>
  <c r="A30" l="1"/>
  <c r="G30"/>
  <c r="I30"/>
  <c r="E30"/>
  <c r="C33"/>
  <c r="C8" i="3" s="1"/>
  <c r="A33" i="2"/>
  <c r="C30"/>
  <c r="E33" l="1"/>
  <c r="E8" i="3" s="1"/>
  <c r="A8"/>
  <c r="H33" i="2"/>
  <c r="G8" i="3" l="1"/>
  <c r="H8"/>
</calcChain>
</file>

<file path=xl/sharedStrings.xml><?xml version="1.0" encoding="utf-8"?>
<sst xmlns="http://schemas.openxmlformats.org/spreadsheetml/2006/main" count="10" uniqueCount="8">
  <si>
    <t>CERTAS</t>
  </si>
  <si>
    <t>ERRADAS</t>
  </si>
  <si>
    <t>AVALIAÇÃO-CERTAS</t>
  </si>
  <si>
    <t>PALAVRAS QUE ERREI:</t>
  </si>
  <si>
    <t>AVALIAÇÃO     CERTAS</t>
  </si>
  <si>
    <t>catorze</t>
  </si>
  <si>
    <t>Miniteste ORTOGRÁFICO - 2</t>
  </si>
  <si>
    <t>Miniteste ORTOGRÁFICO-2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</si>
</sst>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/>
    <xf numFmtId="0" fontId="0" fillId="5" borderId="9" xfId="0" applyFill="1" applyBorder="1" applyProtection="1"/>
    <xf numFmtId="0" fontId="0" fillId="0" borderId="0" xfId="0" applyProtection="1"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4" borderId="9" xfId="0" applyFill="1" applyBorder="1" applyProtection="1">
      <protection locked="0" hidden="1"/>
    </xf>
    <xf numFmtId="0" fontId="0" fillId="5" borderId="9" xfId="0" applyFill="1" applyBorder="1" applyProtection="1">
      <protection locked="0" hidden="1"/>
    </xf>
    <xf numFmtId="0" fontId="2" fillId="7" borderId="12" xfId="0" applyFont="1" applyFill="1" applyBorder="1" applyAlignment="1" applyProtection="1">
      <protection hidden="1"/>
    </xf>
    <xf numFmtId="0" fontId="2" fillId="7" borderId="13" xfId="0" applyFont="1" applyFill="1" applyBorder="1" applyAlignment="1" applyProtection="1">
      <protection hidden="1"/>
    </xf>
    <xf numFmtId="0" fontId="7" fillId="7" borderId="12" xfId="0" applyFont="1" applyFill="1" applyBorder="1" applyAlignment="1" applyProtection="1"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9" fillId="0" borderId="9" xfId="0" applyFont="1" applyBorder="1" applyProtection="1">
      <protection hidden="1"/>
    </xf>
    <xf numFmtId="0" fontId="8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0" fillId="5" borderId="9" xfId="0" applyFill="1" applyBorder="1" applyProtection="1"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5" borderId="9" xfId="0" applyFill="1" applyBorder="1" applyProtection="1">
      <protection hidden="1"/>
    </xf>
    <xf numFmtId="0" fontId="0" fillId="4" borderId="9" xfId="0" applyFont="1" applyFill="1" applyBorder="1" applyAlignment="1" applyProtection="1">
      <alignment horizontal="center"/>
      <protection hidden="1"/>
    </xf>
    <xf numFmtId="0" fontId="0" fillId="5" borderId="9" xfId="0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4" fillId="4" borderId="11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</cellXfs>
  <cellStyles count="1">
    <cellStyle name="Normal" xfId="0" builtinId="0"/>
  </cellStyles>
  <dxfs count="7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C0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114299</xdr:rowOff>
    </xdr:from>
    <xdr:to>
      <xdr:col>10</xdr:col>
      <xdr:colOff>76200</xdr:colOff>
      <xdr:row>7</xdr:row>
      <xdr:rowOff>104774</xdr:rowOff>
    </xdr:to>
    <xdr:sp macro="" textlink="">
      <xdr:nvSpPr>
        <xdr:cNvPr id="2" name="CaixaDeTexto 1"/>
        <xdr:cNvSpPr txBox="1"/>
      </xdr:nvSpPr>
      <xdr:spPr>
        <a:xfrm>
          <a:off x="352425" y="895349"/>
          <a:ext cx="7810500" cy="5619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1100" b="1"/>
            <a:t>Vamos testar a tua ortografia!</a:t>
          </a:r>
        </a:p>
        <a:p>
          <a:r>
            <a:rPr lang="pt-PT" sz="1100" b="1"/>
            <a:t>Tens 100 palavras para completares com uma ou mais</a:t>
          </a:r>
          <a:r>
            <a:rPr lang="pt-PT" sz="1100" b="1" baseline="0"/>
            <a:t> letras.</a:t>
          </a:r>
        </a:p>
        <a:p>
          <a:r>
            <a:rPr lang="pt-PT" sz="1100" b="1" baseline="0"/>
            <a:t>Cada palavra correta vale 1 ponto.</a:t>
          </a:r>
          <a:endParaRPr lang="pt-PT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opLeftCell="A25" zoomScale="90" zoomScaleNormal="90" workbookViewId="0">
      <selection activeCell="B10" sqref="B10"/>
    </sheetView>
  </sheetViews>
  <sheetFormatPr defaultRowHeight="15"/>
  <cols>
    <col min="1" max="1" width="4.42578125" style="1" customWidth="1"/>
    <col min="2" max="2" width="22" style="1" customWidth="1"/>
    <col min="3" max="3" width="3.7109375" style="1" customWidth="1"/>
    <col min="4" max="4" width="21.5703125" style="1" customWidth="1"/>
    <col min="5" max="5" width="4.140625" style="1" customWidth="1"/>
    <col min="6" max="6" width="19.5703125" style="1" customWidth="1"/>
    <col min="7" max="7" width="4.5703125" style="1" customWidth="1"/>
    <col min="8" max="8" width="18" style="1" customWidth="1"/>
    <col min="9" max="9" width="4.28515625" style="1" customWidth="1"/>
    <col min="10" max="10" width="19" style="1" customWidth="1"/>
    <col min="11" max="11" width="3.5703125" style="1" customWidth="1"/>
    <col min="12" max="16384" width="9.140625" style="1"/>
  </cols>
  <sheetData>
    <row r="1" spans="1:15" ht="15.75" thickBot="1"/>
    <row r="2" spans="1:15">
      <c r="A2" s="35"/>
      <c r="B2" s="36" t="s">
        <v>6</v>
      </c>
      <c r="C2" s="37"/>
      <c r="D2" s="37"/>
      <c r="E2" s="37"/>
      <c r="F2" s="37"/>
      <c r="G2" s="37"/>
      <c r="H2" s="37"/>
      <c r="I2" s="37"/>
      <c r="J2" s="38"/>
      <c r="K2" s="35"/>
      <c r="L2" s="35"/>
    </row>
    <row r="3" spans="1:15">
      <c r="A3" s="35"/>
      <c r="B3" s="39"/>
      <c r="C3" s="40"/>
      <c r="D3" s="40"/>
      <c r="E3" s="40"/>
      <c r="F3" s="40"/>
      <c r="G3" s="40"/>
      <c r="H3" s="40"/>
      <c r="I3" s="40"/>
      <c r="J3" s="41"/>
      <c r="K3" s="35"/>
      <c r="L3" s="35"/>
    </row>
    <row r="4" spans="1:15" ht="15.75" thickBot="1">
      <c r="A4" s="35"/>
      <c r="B4" s="42"/>
      <c r="C4" s="43"/>
      <c r="D4" s="43"/>
      <c r="E4" s="43"/>
      <c r="F4" s="43"/>
      <c r="G4" s="43"/>
      <c r="H4" s="43"/>
      <c r="I4" s="43"/>
      <c r="J4" s="44"/>
      <c r="K4" s="35"/>
      <c r="L4" s="3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5">
      <c r="A9" s="45"/>
      <c r="B9" s="19"/>
      <c r="C9" s="45"/>
      <c r="D9" s="19"/>
      <c r="E9" s="45"/>
      <c r="F9" s="19"/>
      <c r="G9" s="45"/>
      <c r="H9" s="19"/>
      <c r="I9" s="45"/>
      <c r="J9" s="19"/>
      <c r="K9" s="19"/>
      <c r="L9" s="18"/>
      <c r="M9" s="18"/>
    </row>
    <row r="10" spans="1:15" ht="18.75" customHeight="1">
      <c r="A10" s="46">
        <f>IF(B10="casa",1,0)</f>
        <v>0</v>
      </c>
      <c r="B10" s="5"/>
      <c r="C10" s="4">
        <f>IF(D10="exército",1,0)</f>
        <v>0</v>
      </c>
      <c r="D10" s="5"/>
      <c r="E10" s="4">
        <f>IF(F10="repreender",1,0)</f>
        <v>0</v>
      </c>
      <c r="F10" s="5"/>
      <c r="G10" s="4">
        <f>IF(H10="goela",1,0)</f>
        <v>0</v>
      </c>
      <c r="H10" s="5"/>
      <c r="I10" s="4">
        <f>IF(J10="jiboia",1,0)</f>
        <v>0</v>
      </c>
      <c r="J10" s="5"/>
      <c r="K10" s="2"/>
    </row>
    <row r="11" spans="1:15" ht="21" customHeight="1">
      <c r="A11" s="46">
        <f>IF(B11="crítico",1,0)</f>
        <v>0</v>
      </c>
      <c r="B11" s="5"/>
      <c r="C11" s="4">
        <f>IF(D11="elétrico",1,0)</f>
        <v>0</v>
      </c>
      <c r="D11" s="5"/>
      <c r="E11" s="4">
        <f>IF(F11="movimento",1,0)</f>
        <v>0</v>
      </c>
      <c r="F11" s="5"/>
      <c r="G11" s="4">
        <f>IF(H11="cozinha",1,0)</f>
        <v>0</v>
      </c>
      <c r="H11" s="5"/>
      <c r="I11" s="4">
        <f>IF(J11="gesso",1,0)</f>
        <v>0</v>
      </c>
      <c r="J11" s="5"/>
      <c r="K11" s="2"/>
    </row>
    <row r="12" spans="1:15">
      <c r="A12" s="46">
        <f>IF(B12="coelho",1,0)</f>
        <v>0</v>
      </c>
      <c r="B12" s="5"/>
      <c r="C12" s="4">
        <f>IF(D12="exemplo",1,0)</f>
        <v>0</v>
      </c>
      <c r="D12" s="5"/>
      <c r="E12" s="4">
        <f>IF(F12="solenidade",1,0)</f>
        <v>0</v>
      </c>
      <c r="F12" s="5"/>
      <c r="G12" s="4">
        <f>IF(H12="borbulha",1,0)</f>
        <v>0</v>
      </c>
      <c r="H12" s="5"/>
      <c r="I12" s="4">
        <f>IF(J12="tigela",1,0)</f>
        <v>0</v>
      </c>
      <c r="J12" s="5"/>
      <c r="K12" s="2"/>
    </row>
    <row r="13" spans="1:15" ht="21" customHeight="1">
      <c r="A13" s="46">
        <f>IF(B13="cobra",1,0)</f>
        <v>0</v>
      </c>
      <c r="B13" s="5"/>
      <c r="C13" s="4">
        <f>IF(D13="existir",1,0)</f>
        <v>0</v>
      </c>
      <c r="D13" s="5"/>
      <c r="E13" s="4">
        <f>IF(F13="mergulhador",1,0)</f>
        <v>0</v>
      </c>
      <c r="F13" s="5"/>
      <c r="G13" s="4">
        <f>IF(H13="recuar",1,0)</f>
        <v>0</v>
      </c>
      <c r="H13" s="5"/>
      <c r="I13" s="4">
        <f>IF(J13="girafa",1,0)</f>
        <v>0</v>
      </c>
      <c r="J13" s="5"/>
      <c r="K13" s="2"/>
      <c r="O13" s="18"/>
    </row>
    <row r="14" spans="1:15" ht="17.25" customHeight="1">
      <c r="A14" s="46">
        <f>IF(B14="catorze",1,0)</f>
        <v>0</v>
      </c>
      <c r="B14" s="5"/>
      <c r="C14" s="4">
        <f>IF(D14="emendar",1,0)</f>
        <v>0</v>
      </c>
      <c r="D14" s="5"/>
      <c r="E14" s="4">
        <f>IF(F14="profundo",1,0)</f>
        <v>0</v>
      </c>
      <c r="F14" s="5"/>
      <c r="G14" s="4">
        <f>IF(H14="interrogar",1,0)</f>
        <v>0</v>
      </c>
      <c r="H14" s="5"/>
      <c r="I14" s="4">
        <f>IF(J14="estrangeiro",1,0)</f>
        <v>0</v>
      </c>
      <c r="J14" s="5"/>
      <c r="K14" s="2"/>
      <c r="O14" s="18"/>
    </row>
    <row r="15" spans="1:15" ht="21" customHeight="1">
      <c r="A15" s="46">
        <f>IF(B15="doze",1,0)</f>
        <v>0</v>
      </c>
      <c r="B15" s="5"/>
      <c r="C15" s="4">
        <f>IF(D15="Mediterrâno",1,0)</f>
        <v>0</v>
      </c>
      <c r="D15" s="5"/>
      <c r="E15" s="4">
        <f>IF(F15="escuridão",1,0)</f>
        <v>0</v>
      </c>
      <c r="F15" s="5"/>
      <c r="G15" s="4">
        <f>IF(H15="madrugada",1,0)</f>
        <v>0</v>
      </c>
      <c r="H15" s="5"/>
      <c r="I15" s="4">
        <f>IF(J15="relógio",1,0)</f>
        <v>0</v>
      </c>
      <c r="J15" s="5"/>
      <c r="K15" s="2"/>
    </row>
    <row r="16" spans="1:15" ht="21" customHeight="1">
      <c r="A16" s="46">
        <f>IF(B16="queijo",1,0)</f>
        <v>0</v>
      </c>
      <c r="B16" s="5"/>
      <c r="C16" s="4">
        <f>IF(D16="instantâneo",1,0)</f>
        <v>0</v>
      </c>
      <c r="D16" s="5"/>
      <c r="E16" s="4">
        <f>IF(F16="solução",1,0)</f>
        <v>0</v>
      </c>
      <c r="F16" s="5"/>
      <c r="G16" s="4">
        <f>IF(H16="proprietário",1,0)</f>
        <v>0</v>
      </c>
      <c r="H16" s="5"/>
      <c r="I16" s="4">
        <f>IF(J16="relojoeiro",1,0)</f>
        <v>0</v>
      </c>
      <c r="J16" s="5"/>
      <c r="K16" s="2"/>
    </row>
    <row r="17" spans="1:11">
      <c r="A17" s="46">
        <f>IF(B17="queixa",1,0)</f>
        <v>0</v>
      </c>
      <c r="B17" s="5"/>
      <c r="C17" s="4">
        <f>IF(D17="cutâneo",1,0)</f>
        <v>0</v>
      </c>
      <c r="D17" s="5"/>
      <c r="E17" s="4">
        <f>IF(F17="bússula",1,0)</f>
        <v>0</v>
      </c>
      <c r="F17" s="5"/>
      <c r="G17" s="4">
        <f>IF(H17="ocupar",1,0)</f>
        <v>0</v>
      </c>
      <c r="H17" s="5"/>
      <c r="I17" s="4">
        <f>IF(J17="marginal",1,0)</f>
        <v>0</v>
      </c>
      <c r="J17" s="5"/>
      <c r="K17" s="2"/>
    </row>
    <row r="18" spans="1:11" ht="21" customHeight="1">
      <c r="A18" s="46">
        <f>IF(B18="quieto",1,0)</f>
        <v>0</v>
      </c>
      <c r="B18" s="5"/>
      <c r="C18" s="4">
        <f>IF(D18="crânio",1,0)</f>
        <v>0</v>
      </c>
      <c r="D18" s="5"/>
      <c r="E18" s="4">
        <f>IF(F18="boletim",1,0)</f>
        <v>0</v>
      </c>
      <c r="F18" s="5"/>
      <c r="G18" s="4">
        <f>IF(H18="perdoar",1,0)</f>
        <v>0</v>
      </c>
      <c r="H18" s="5"/>
      <c r="I18" s="4">
        <f>IF(J18="elogio",1,0)</f>
        <v>0</v>
      </c>
      <c r="J18" s="5"/>
      <c r="K18" s="2"/>
    </row>
    <row r="19" spans="1:11" ht="22.5" customHeight="1">
      <c r="A19" s="46">
        <f>IF(B19="quarta",1,0)</f>
        <v>0</v>
      </c>
      <c r="B19" s="5"/>
      <c r="C19" s="4">
        <f>IF(D19="negociar",1,0)</f>
        <v>0</v>
      </c>
      <c r="D19" s="5"/>
      <c r="E19" s="4">
        <f>IF(F19="escutar",1,0)</f>
        <v>0</v>
      </c>
      <c r="F19" s="5"/>
      <c r="G19" s="4">
        <f>IF(H19="voar",1,0)</f>
        <v>0</v>
      </c>
      <c r="H19" s="5"/>
      <c r="I19" s="4">
        <f>IF(J19="higiene",1,0)</f>
        <v>0</v>
      </c>
      <c r="J19" s="5"/>
      <c r="K19" s="2"/>
    </row>
    <row r="20" spans="1:11">
      <c r="A20" s="4">
        <f>IF(B20="teatro",1,0)</f>
        <v>0</v>
      </c>
      <c r="B20" s="5"/>
      <c r="C20" s="4">
        <f>IF(D20="adiar",1,0)</f>
        <v>0</v>
      </c>
      <c r="D20" s="5"/>
      <c r="E20" s="4">
        <f>IF(F20="correr",1,0)</f>
        <v>0</v>
      </c>
      <c r="F20" s="5"/>
      <c r="G20" s="4">
        <f>IF(H20="continuar",1,0)</f>
        <v>0</v>
      </c>
      <c r="H20" s="5"/>
      <c r="I20" s="4">
        <f>IF(J20="jejum",1,0)</f>
        <v>0</v>
      </c>
      <c r="J20" s="5"/>
      <c r="K20" s="2"/>
    </row>
    <row r="21" spans="1:11">
      <c r="A21" s="4">
        <f>IF(B21="cadeado",1,0)</f>
        <v>0</v>
      </c>
      <c r="B21" s="5"/>
      <c r="C21" s="4">
        <f>IF(D21="alumiar",1,0)</f>
        <v>0</v>
      </c>
      <c r="D21" s="5"/>
      <c r="E21" s="4">
        <f>IF(F21="costume",1,0)</f>
        <v>0</v>
      </c>
      <c r="F21" s="5"/>
      <c r="G21" s="4">
        <f>IF(H21="geleia",1,0)</f>
        <v>0</v>
      </c>
      <c r="H21" s="5"/>
      <c r="I21" s="4">
        <f>IF(J21="bagagem",1,0)</f>
        <v>0</v>
      </c>
      <c r="J21" s="5"/>
      <c r="K21" s="2"/>
    </row>
    <row r="22" spans="1:11">
      <c r="A22" s="4">
        <f>IF(B22="gémeo",1,0)</f>
        <v>0</v>
      </c>
      <c r="B22" s="5"/>
      <c r="C22" s="4">
        <f>IF(D22="passear",1,0)</f>
        <v>0</v>
      </c>
      <c r="D22" s="5"/>
      <c r="E22" s="4">
        <f>IF(F22="barbudo",1,0)</f>
        <v>0</v>
      </c>
      <c r="F22" s="5"/>
      <c r="G22" s="4">
        <f>IF(H22="agente",1,0)</f>
        <v>0</v>
      </c>
      <c r="H22" s="5"/>
      <c r="I22" s="4">
        <f>IF(J22="jeitoso",1,0)</f>
        <v>0</v>
      </c>
      <c r="J22" s="5"/>
      <c r="K22" s="2"/>
    </row>
    <row r="23" spans="1:11">
      <c r="A23" s="4">
        <f>IF(B23="geada",1,0)</f>
        <v>0</v>
      </c>
      <c r="B23" s="5"/>
      <c r="C23" s="4">
        <f>IF(D23="artificial",1,0)</f>
        <v>0</v>
      </c>
      <c r="D23" s="5"/>
      <c r="E23" s="4">
        <f>IF(F23="orgulhoso",1,0)</f>
        <v>0</v>
      </c>
      <c r="F23" s="5"/>
      <c r="G23" s="4">
        <f>IF(H23="argila",1,0)</f>
        <v>0</v>
      </c>
      <c r="H23" s="5"/>
      <c r="I23" s="4">
        <f>IF(J23="ajeitar",1,0)</f>
        <v>0</v>
      </c>
      <c r="J23" s="5"/>
      <c r="K23" s="2"/>
    </row>
    <row r="24" spans="1:11">
      <c r="A24" s="4">
        <f>IF(B24="campeão",1,0)</f>
        <v>0</v>
      </c>
      <c r="B24" s="5"/>
      <c r="C24" s="4">
        <f>IF(D24="asseado",1,0)</f>
        <v>0</v>
      </c>
      <c r="D24" s="5"/>
      <c r="E24" s="4">
        <f>IF(F24="ruidoso",1,0)</f>
        <v>0</v>
      </c>
      <c r="F24" s="5"/>
      <c r="G24" s="4">
        <f>IF(H24="tangerina",1,0)</f>
        <v>0</v>
      </c>
      <c r="H24" s="5"/>
      <c r="I24" s="4">
        <f>IF(J24="gengiva",1,0)</f>
        <v>0</v>
      </c>
      <c r="J24" s="5"/>
      <c r="K24" s="2"/>
    </row>
    <row r="25" spans="1:11">
      <c r="A25" s="4">
        <f>IF(B25="tijolo",1,0)</f>
        <v>0</v>
      </c>
      <c r="B25" s="5"/>
      <c r="C25" s="4">
        <f>IF(D25="maleável",1,0)</f>
        <v>0</v>
      </c>
      <c r="D25" s="5"/>
      <c r="E25" s="4">
        <f>IF(F25="trovoada",1,0)</f>
        <v>0</v>
      </c>
      <c r="F25" s="5"/>
      <c r="G25" s="4">
        <f>IF(H25="jornal",1,0)</f>
        <v>0</v>
      </c>
      <c r="H25" s="5"/>
      <c r="I25" s="4">
        <f>IF(J25="experimentar",1,0)</f>
        <v>0</v>
      </c>
      <c r="J25" s="5"/>
      <c r="K25" s="2"/>
    </row>
    <row r="26" spans="1:11">
      <c r="A26" s="4">
        <f>IF(B26="pátio",1,0)</f>
        <v>0</v>
      </c>
      <c r="B26" s="5"/>
      <c r="C26" s="4">
        <f>IF(D26="indispensável",1,0)</f>
        <v>0</v>
      </c>
      <c r="D26" s="5"/>
      <c r="E26" s="4">
        <f>IF(F26="músculo",1,0)</f>
        <v>0</v>
      </c>
      <c r="F26" s="5"/>
      <c r="G26" s="4">
        <f>IF(H26="jurista",1,0)</f>
        <v>0</v>
      </c>
      <c r="H26" s="5"/>
      <c r="I26" s="4">
        <f>IF(J26="predicado",1,0)</f>
        <v>0</v>
      </c>
      <c r="J26" s="5"/>
      <c r="K26" s="2"/>
    </row>
    <row r="27" spans="1:11">
      <c r="A27" s="4">
        <f>IF(B27="candeeiro",1,0)</f>
        <v>0</v>
      </c>
      <c r="B27" s="5"/>
      <c r="C27" s="4">
        <f>IF(D27="miúdo",1,0)</f>
        <v>0</v>
      </c>
      <c r="D27" s="5"/>
      <c r="E27" s="4">
        <f>IF(F26="cobiça",1,0)</f>
        <v>0</v>
      </c>
      <c r="F27" s="5"/>
      <c r="G27" s="4">
        <f>IF(H27="campeões",1,0)</f>
        <v>0</v>
      </c>
      <c r="H27" s="5"/>
      <c r="I27" s="4">
        <f>IF(J27="perturbação",1,0)</f>
        <v>0</v>
      </c>
      <c r="J27" s="5"/>
      <c r="K27" s="2"/>
    </row>
    <row r="28" spans="1:11">
      <c r="A28" s="4">
        <f>IF(B28="isolado",1,0)</f>
        <v>0</v>
      </c>
      <c r="B28" s="5"/>
      <c r="C28" s="4">
        <f>IF(D28="invisível",1,0)</f>
        <v>0</v>
      </c>
      <c r="D28" s="5"/>
      <c r="E28" s="4">
        <f>IF(F28="empurrar",1,0)</f>
        <v>0</v>
      </c>
      <c r="F28" s="5"/>
      <c r="G28" s="4">
        <f>IF(H28="corrigir",1,0)</f>
        <v>0</v>
      </c>
      <c r="H28" s="5"/>
      <c r="I28" s="4">
        <f>IF(J28="perfeição",1,0)</f>
        <v>0</v>
      </c>
      <c r="J28" s="5"/>
      <c r="K28" s="2"/>
    </row>
    <row r="29" spans="1:11">
      <c r="A29" s="4">
        <f>IF(B29="educação",1,0)</f>
        <v>0</v>
      </c>
      <c r="B29" s="5"/>
      <c r="C29" s="4">
        <f>IF(D29="jurista",1,0)</f>
        <v>0</v>
      </c>
      <c r="D29" s="5"/>
      <c r="E29" s="4">
        <f>IF(F29="mágoa",1,0)</f>
        <v>0</v>
      </c>
      <c r="F29" s="5"/>
      <c r="G29" s="4">
        <f>IF(H29="giz",1,0)</f>
        <v>0</v>
      </c>
      <c r="H29" s="5"/>
      <c r="I29" s="4">
        <f>IF(J29="pertencer",1,0)</f>
        <v>0</v>
      </c>
      <c r="J29" s="5"/>
      <c r="K29" s="2"/>
    </row>
    <row r="30" spans="1:11">
      <c r="A30" s="47">
        <f>SUM(A10:A29)</f>
        <v>0</v>
      </c>
      <c r="B30" s="6"/>
      <c r="C30" s="47">
        <f>SUM(C10:C29)</f>
        <v>0</v>
      </c>
      <c r="D30" s="6"/>
      <c r="E30" s="47">
        <f>SUM(E10:E29)</f>
        <v>0</v>
      </c>
      <c r="F30" s="6"/>
      <c r="G30" s="47">
        <f>SUM(G10:G29)</f>
        <v>0</v>
      </c>
      <c r="H30" s="6"/>
      <c r="I30" s="47">
        <f>SUM(I10:I29)</f>
        <v>0</v>
      </c>
      <c r="J30" s="6"/>
      <c r="K30" s="2"/>
    </row>
    <row r="31" spans="1:11" ht="15.75" thickBot="1">
      <c r="A31" s="18"/>
      <c r="B31" s="18"/>
      <c r="C31" s="18"/>
      <c r="D31" s="18"/>
      <c r="F31" s="18"/>
      <c r="G31" s="18"/>
      <c r="H31" s="18"/>
      <c r="J31" s="18"/>
    </row>
    <row r="32" spans="1:11" s="3" customFormat="1" ht="15.75" customHeight="1" thickBot="1">
      <c r="A32" s="48" t="s">
        <v>0</v>
      </c>
      <c r="B32" s="49"/>
      <c r="C32" s="48" t="s">
        <v>1</v>
      </c>
      <c r="D32" s="49"/>
      <c r="E32" s="48" t="s">
        <v>2</v>
      </c>
      <c r="F32" s="50"/>
      <c r="G32" s="50"/>
      <c r="H32" s="49"/>
    </row>
    <row r="33" spans="1:8" s="3" customFormat="1" ht="15.75" thickBot="1">
      <c r="A33" s="51">
        <f>COUNTIF(A10:J29,"1")</f>
        <v>0</v>
      </c>
      <c r="B33" s="52"/>
      <c r="C33" s="53">
        <f>COUNTIF(A10:J29,"0")</f>
        <v>100</v>
      </c>
      <c r="D33" s="54"/>
      <c r="E33" s="55" t="str">
        <f>IF(A33&lt;=49,"Insuficiente",IF(A33&lt;=69,"Suficiente",IF(A33&lt;=89,"Bom",IF(A33&lt;=100,"Muito Bom"))))</f>
        <v>Insuficiente</v>
      </c>
      <c r="F33" s="56"/>
      <c r="G33" s="57"/>
      <c r="H33" s="58">
        <f>A33</f>
        <v>0</v>
      </c>
    </row>
  </sheetData>
  <sheetProtection password="CF7A" sheet="1" objects="1" scenarios="1" selectLockedCells="1"/>
  <mergeCells count="7">
    <mergeCell ref="B2:J4"/>
    <mergeCell ref="C32:D32"/>
    <mergeCell ref="C33:D33"/>
    <mergeCell ref="A32:B32"/>
    <mergeCell ref="A33:B33"/>
    <mergeCell ref="E33:G33"/>
    <mergeCell ref="E32:H32"/>
  </mergeCells>
  <conditionalFormatting sqref="A10:J30">
    <cfRule type="cellIs" dxfId="6" priority="5" operator="equal">
      <formula>0</formula>
    </cfRule>
  </conditionalFormatting>
  <conditionalFormatting sqref="E33:G33">
    <cfRule type="containsText" dxfId="5" priority="1" operator="containsText" text="Insuficiente">
      <formula>NOT(ISERROR(SEARCH("Insuficiente",E33)))</formula>
    </cfRule>
    <cfRule type="containsText" dxfId="4" priority="4" operator="containsText" text="Suficiente">
      <formula>NOT(ISERROR(SEARCH("Suficiente",E33)))</formula>
    </cfRule>
    <cfRule type="containsText" dxfId="3" priority="3" operator="containsText" text="Bom">
      <formula>NOT(ISERROR(SEARCH("Bom",E33)))</formula>
    </cfRule>
    <cfRule type="containsText" dxfId="2" priority="2" operator="containsText" text="Muito Bom">
      <formula>NOT(ISERROR(SEARCH("Muito Bom",E33)))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RowColHeaders="0" tabSelected="1" topLeftCell="A7" workbookViewId="0">
      <selection activeCell="N20" sqref="N20"/>
    </sheetView>
  </sheetViews>
  <sheetFormatPr defaultRowHeight="15"/>
  <cols>
    <col min="1" max="1" width="12.140625" customWidth="1"/>
    <col min="2" max="2" width="10.28515625" customWidth="1"/>
    <col min="4" max="4" width="11" customWidth="1"/>
    <col min="5" max="5" width="14.140625" customWidth="1"/>
    <col min="6" max="6" width="5.28515625" hidden="1" customWidth="1"/>
    <col min="7" max="7" width="5.140625" hidden="1" customWidth="1"/>
    <col min="8" max="8" width="7.7109375" customWidth="1"/>
    <col min="9" max="9" width="6.28515625" customWidth="1"/>
  </cols>
  <sheetData>
    <row r="1" spans="1:9" ht="15.75" thickBot="1">
      <c r="A1" s="3"/>
      <c r="B1" s="3"/>
      <c r="C1" s="3"/>
      <c r="D1" s="3"/>
      <c r="E1" s="3"/>
      <c r="F1" s="3"/>
      <c r="G1" s="3"/>
      <c r="H1" s="3"/>
      <c r="I1" s="3"/>
    </row>
    <row r="2" spans="1:9">
      <c r="A2" s="22" t="s">
        <v>7</v>
      </c>
      <c r="B2" s="23"/>
      <c r="C2" s="23"/>
      <c r="D2" s="23"/>
      <c r="E2" s="23"/>
      <c r="F2" s="23"/>
      <c r="G2" s="23"/>
      <c r="H2" s="23"/>
      <c r="I2" s="24"/>
    </row>
    <row r="3" spans="1:9">
      <c r="A3" s="25"/>
      <c r="B3" s="26"/>
      <c r="C3" s="26"/>
      <c r="D3" s="26"/>
      <c r="E3" s="26"/>
      <c r="F3" s="26"/>
      <c r="G3" s="26"/>
      <c r="H3" s="26"/>
      <c r="I3" s="27"/>
    </row>
    <row r="4" spans="1:9" ht="15.75" thickBot="1">
      <c r="A4" s="28"/>
      <c r="B4" s="29"/>
      <c r="C4" s="29"/>
      <c r="D4" s="29"/>
      <c r="E4" s="29"/>
      <c r="F4" s="29"/>
      <c r="G4" s="29"/>
      <c r="H4" s="29"/>
      <c r="I4" s="30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 ht="15.75" thickBot="1">
      <c r="A6" s="3"/>
      <c r="B6" s="3"/>
      <c r="C6" s="3"/>
      <c r="D6" s="3"/>
      <c r="E6" s="3"/>
      <c r="F6" s="3"/>
      <c r="G6" s="3"/>
      <c r="H6" s="3"/>
      <c r="I6" s="3"/>
    </row>
    <row r="7" spans="1:9" ht="16.5" thickBot="1">
      <c r="A7" s="31" t="s">
        <v>0</v>
      </c>
      <c r="B7" s="32"/>
      <c r="C7" s="31" t="s">
        <v>1</v>
      </c>
      <c r="D7" s="32"/>
      <c r="E7" s="7" t="s">
        <v>4</v>
      </c>
      <c r="F7" s="8"/>
      <c r="G7" s="8"/>
      <c r="H7" s="9"/>
      <c r="I7" s="3"/>
    </row>
    <row r="8" spans="1:9" ht="15.75" thickBot="1">
      <c r="A8" s="33">
        <f>Ortografia!A33</f>
        <v>0</v>
      </c>
      <c r="B8" s="34"/>
      <c r="C8" s="33">
        <f>Ortografia!C33</f>
        <v>100</v>
      </c>
      <c r="D8" s="34"/>
      <c r="E8" s="33" t="str">
        <f>Ortografia!E33</f>
        <v>Insuficiente</v>
      </c>
      <c r="F8" s="34"/>
      <c r="G8" s="10">
        <f>Ortografia!H33</f>
        <v>0</v>
      </c>
      <c r="H8" s="11">
        <f>Ortografia!H33</f>
        <v>0</v>
      </c>
      <c r="I8" s="3"/>
    </row>
    <row r="9" spans="1:9">
      <c r="A9" s="20" t="s">
        <v>3</v>
      </c>
      <c r="B9" s="21"/>
      <c r="C9" s="21"/>
      <c r="D9" s="21"/>
      <c r="E9" s="21"/>
      <c r="F9" s="21"/>
      <c r="G9" s="21"/>
      <c r="H9" s="21"/>
      <c r="I9" s="3"/>
    </row>
    <row r="10" spans="1:9">
      <c r="A10" s="12" t="str">
        <f>IF(Ortografia!A10=0,"casa")</f>
        <v>casa</v>
      </c>
      <c r="B10" s="13" t="str">
        <f>IF(Ortografia!D10=0,"exército")</f>
        <v>exército</v>
      </c>
      <c r="C10" s="14" t="str">
        <f>IF(Ortografia!F10=0,"repeender")</f>
        <v>repeender</v>
      </c>
      <c r="D10" s="4" t="str">
        <f>IF(Ortografia!H10= 0,"goela")</f>
        <v>goela</v>
      </c>
      <c r="E10" s="4" t="str">
        <f>IF(Ortografia!J10=0,"jiboia")</f>
        <v>jiboia</v>
      </c>
      <c r="F10" s="3"/>
      <c r="G10" s="3"/>
      <c r="H10" s="3"/>
      <c r="I10" s="3"/>
    </row>
    <row r="11" spans="1:9">
      <c r="A11" s="12" t="str">
        <f>IF(Ortografia!A11=0,"crítico")</f>
        <v>crítico</v>
      </c>
      <c r="B11" s="13" t="str">
        <f>IF(Ortografia!D11=0,"elétrico")</f>
        <v>elétrico</v>
      </c>
      <c r="C11" s="12" t="str">
        <f>IF(Ortografia!F11=0,"movmento")</f>
        <v>movmento</v>
      </c>
      <c r="D11" s="4" t="str">
        <f>IF(Ortografia!H11= 0,"cozinha")</f>
        <v>cozinha</v>
      </c>
      <c r="E11" s="4" t="str">
        <f>IF(Ortografia!J11=0,"gesso")</f>
        <v>gesso</v>
      </c>
      <c r="F11" s="3"/>
      <c r="G11" s="3"/>
      <c r="H11" s="3"/>
      <c r="I11" s="3"/>
    </row>
    <row r="12" spans="1:9">
      <c r="A12" s="12" t="str">
        <f>IF(Ortografia!A12=0,"coelho")</f>
        <v>coelho</v>
      </c>
      <c r="B12" s="13" t="str">
        <f>IF(Ortografia!D12=0,"exemplo")</f>
        <v>exemplo</v>
      </c>
      <c r="C12" s="14" t="str">
        <f>IF(Ortografia!F12=0,"solenidade")</f>
        <v>solenidade</v>
      </c>
      <c r="D12" s="4" t="str">
        <f>IF(Ortografia!H12=0,"borbulha")</f>
        <v>borbulha</v>
      </c>
      <c r="E12" s="4" t="str">
        <f>IF(Ortografia!J12=0,"tigela")</f>
        <v>tigela</v>
      </c>
      <c r="F12" s="3"/>
      <c r="G12" s="3"/>
      <c r="H12" s="3"/>
      <c r="I12" s="3"/>
    </row>
    <row r="13" spans="1:9">
      <c r="A13" s="12" t="str">
        <f>IF(Ortografia!A13=0,"cobra")</f>
        <v>cobra</v>
      </c>
      <c r="B13" s="13" t="str">
        <f>IF(Ortografia!D13=0,"existir")</f>
        <v>existir</v>
      </c>
      <c r="C13" s="15" t="str">
        <f>IF(Ortografia!F13=0,"mergulhador")</f>
        <v>mergulhador</v>
      </c>
      <c r="D13" s="4" t="str">
        <f>IF(Ortografia!H13= 0,"recuar")</f>
        <v>recuar</v>
      </c>
      <c r="E13" s="4" t="str">
        <f>IF(Ortografia!J13=0,"girafa")</f>
        <v>girafa</v>
      </c>
      <c r="F13" s="3"/>
      <c r="G13" s="3"/>
      <c r="H13" s="3"/>
      <c r="I13" s="3"/>
    </row>
    <row r="14" spans="1:9">
      <c r="A14" s="12" t="s">
        <v>5</v>
      </c>
      <c r="B14" s="13" t="str">
        <f>IF(Ortografia!D14=0,"emendar")</f>
        <v>emendar</v>
      </c>
      <c r="C14" s="12" t="str">
        <f>IF(Ortografia!F14=0,"profundo")</f>
        <v>profundo</v>
      </c>
      <c r="D14" s="4" t="str">
        <f>IF(Ortografia!H14=0,"interrogar")</f>
        <v>interrogar</v>
      </c>
      <c r="E14" s="4" t="str">
        <f>IF(Ortografia!J14=0,"estrangeiro")</f>
        <v>estrangeiro</v>
      </c>
      <c r="F14" s="3"/>
      <c r="G14" s="3"/>
      <c r="H14" s="3"/>
      <c r="I14" s="3"/>
    </row>
    <row r="15" spans="1:9">
      <c r="A15" s="12" t="str">
        <f>IF(Ortografia!A15=0,"doze")</f>
        <v>doze</v>
      </c>
      <c r="B15" s="16" t="str">
        <f>IF(Ortografia!D15=0,"Mediterrâneo")</f>
        <v>Mediterrâneo</v>
      </c>
      <c r="C15" s="12" t="str">
        <f>IF(Ortografia!F15=0,"escuridão")</f>
        <v>escuridão</v>
      </c>
      <c r="D15" s="4" t="str">
        <f>IF(Ortografia!H15=0,"madrugada")</f>
        <v>madrugada</v>
      </c>
      <c r="E15" s="4" t="str">
        <f>IF(Ortografia!J15=0,"relógio")</f>
        <v>relógio</v>
      </c>
      <c r="F15" s="3"/>
      <c r="G15" s="3"/>
      <c r="H15" s="3"/>
      <c r="I15" s="3"/>
    </row>
    <row r="16" spans="1:9">
      <c r="A16" s="12" t="str">
        <f>IF(Ortografia!A16=0,"queijo")</f>
        <v>queijo</v>
      </c>
      <c r="B16" s="17" t="str">
        <f>IF(Ortografia!D16=0,"instantâneo")</f>
        <v>instantâneo</v>
      </c>
      <c r="C16" s="12" t="str">
        <f>IF(Ortografia!F16=0,"solução")</f>
        <v>solução</v>
      </c>
      <c r="D16" s="4" t="str">
        <f>IF(Ortografia!H16=0,"proprietário")</f>
        <v>proprietário</v>
      </c>
      <c r="E16" s="4" t="str">
        <f>IF(Ortografia!J16=0,"relojoeiro")</f>
        <v>relojoeiro</v>
      </c>
      <c r="F16" s="3"/>
      <c r="G16" s="3"/>
      <c r="H16" s="3"/>
      <c r="I16" s="3"/>
    </row>
    <row r="17" spans="1:9">
      <c r="A17" s="12" t="str">
        <f>IF(Ortografia!A17=0,"queixa")</f>
        <v>queixa</v>
      </c>
      <c r="B17" s="13" t="str">
        <f>IF(Ortografia!D17=0,"cutâneo")</f>
        <v>cutâneo</v>
      </c>
      <c r="C17" s="12" t="str">
        <f>IF(Ortografia!F17=0,"bússula")</f>
        <v>bússula</v>
      </c>
      <c r="D17" s="4" t="str">
        <f>IF(Ortografia!H17=0,"ocupar")</f>
        <v>ocupar</v>
      </c>
      <c r="E17" s="4" t="str">
        <f>IF(Ortografia!J17=0,"marginal")</f>
        <v>marginal</v>
      </c>
      <c r="F17" s="3"/>
      <c r="G17" s="3"/>
      <c r="H17" s="3"/>
      <c r="I17" s="3"/>
    </row>
    <row r="18" spans="1:9">
      <c r="A18" s="12" t="str">
        <f>IF(Ortografia!A18=0,"quieto")</f>
        <v>quieto</v>
      </c>
      <c r="B18" s="13" t="str">
        <f>IF(Ortografia!D18=0,"crânio")</f>
        <v>crânio</v>
      </c>
      <c r="C18" s="12" t="str">
        <f>IF(Ortografia!F18=0,"boletim")</f>
        <v>boletim</v>
      </c>
      <c r="D18" s="4" t="str">
        <f>IF(Ortografia!H18=0,"perdoar")</f>
        <v>perdoar</v>
      </c>
      <c r="E18" s="4" t="str">
        <f>IF(Ortografia!J18=0,"elogio")</f>
        <v>elogio</v>
      </c>
      <c r="F18" s="3"/>
      <c r="G18" s="3"/>
      <c r="H18" s="3"/>
      <c r="I18" s="3"/>
    </row>
    <row r="19" spans="1:9">
      <c r="A19" s="12" t="str">
        <f>IF(Ortografia!A19=0,"quarta")</f>
        <v>quarta</v>
      </c>
      <c r="B19" s="13" t="str">
        <f>IF(Ortografia!D19=0,"negociar")</f>
        <v>negociar</v>
      </c>
      <c r="C19" s="12" t="str">
        <f>IF(Ortografia!F19=0,"escutar")</f>
        <v>escutar</v>
      </c>
      <c r="D19" s="4" t="str">
        <f>IF(Ortografia!H19=0,"voar")</f>
        <v>voar</v>
      </c>
      <c r="E19" s="4" t="str">
        <f>IF(Ortografia!J19=0,"higiene")</f>
        <v>higiene</v>
      </c>
      <c r="F19" s="3"/>
      <c r="G19" s="3"/>
      <c r="H19" s="3"/>
      <c r="I19" s="3"/>
    </row>
    <row r="20" spans="1:9">
      <c r="A20" s="12" t="str">
        <f>IF(Ortografia!A20=0,"teatro")</f>
        <v>teatro</v>
      </c>
      <c r="B20" s="13" t="str">
        <f>IF(Ortografia!D20=0,"adiar")</f>
        <v>adiar</v>
      </c>
      <c r="C20" s="12" t="str">
        <f>IF(Ortografia!F20=0,"correr")</f>
        <v>correr</v>
      </c>
      <c r="D20" s="4" t="str">
        <f>IF(Ortografia!H20=0,"continuar")</f>
        <v>continuar</v>
      </c>
      <c r="E20" s="4" t="str">
        <f>IF(Ortografia!J20=0,"jejum")</f>
        <v>jejum</v>
      </c>
      <c r="F20" s="3"/>
      <c r="G20" s="3"/>
      <c r="H20" s="3"/>
      <c r="I20" s="3"/>
    </row>
    <row r="21" spans="1:9">
      <c r="A21" s="12" t="str">
        <f>IF(Ortografia!A21=0,"cadeado")</f>
        <v>cadeado</v>
      </c>
      <c r="B21" s="13" t="str">
        <f>IF(Ortografia!D21=0,"alumiar")</f>
        <v>alumiar</v>
      </c>
      <c r="C21" s="12" t="str">
        <f>IF(Ortografia!F21=0,"costume")</f>
        <v>costume</v>
      </c>
      <c r="D21" s="4" t="str">
        <f>IF(Ortografia!H21=0,"geleia")</f>
        <v>geleia</v>
      </c>
      <c r="E21" s="4" t="str">
        <f>IF(Ortografia!J21=0,"bagagem")</f>
        <v>bagagem</v>
      </c>
      <c r="F21" s="3"/>
      <c r="G21" s="3"/>
      <c r="H21" s="3"/>
      <c r="I21" s="3"/>
    </row>
    <row r="22" spans="1:9">
      <c r="A22" s="12" t="str">
        <f>IF(Ortografia!A22=0,"gémeo")</f>
        <v>gémeo</v>
      </c>
      <c r="B22" s="13" t="str">
        <f>IF(Ortografia!D22=0,"passear")</f>
        <v>passear</v>
      </c>
      <c r="C22" s="12" t="str">
        <f>IF(Ortografia!F22=0,"barbudo")</f>
        <v>barbudo</v>
      </c>
      <c r="D22" s="4" t="str">
        <f>IF(Ortografia!H22=0,"agente")</f>
        <v>agente</v>
      </c>
      <c r="E22" s="4" t="str">
        <f>IF(Ortografia!J22=0,"jeitoso")</f>
        <v>jeitoso</v>
      </c>
      <c r="F22" s="3"/>
      <c r="G22" s="3"/>
      <c r="H22" s="3"/>
      <c r="I22" s="3"/>
    </row>
    <row r="23" spans="1:9">
      <c r="A23" s="12" t="str">
        <f>IF(Ortografia!A23=0,"geada")</f>
        <v>geada</v>
      </c>
      <c r="B23" s="13" t="str">
        <f>IF(Ortografia!D23=0,"artificial")</f>
        <v>artificial</v>
      </c>
      <c r="C23" s="12" t="str">
        <f>IF(Ortografia!F23=0,"orgulhoso")</f>
        <v>orgulhoso</v>
      </c>
      <c r="D23" s="4" t="str">
        <f>IF(Ortografia!H23=0,"argila")</f>
        <v>argila</v>
      </c>
      <c r="E23" s="4" t="str">
        <f>IF(Ortografia!J23=0,"ajeitar")</f>
        <v>ajeitar</v>
      </c>
      <c r="F23" s="3"/>
      <c r="G23" s="3"/>
      <c r="H23" s="3"/>
      <c r="I23" s="3"/>
    </row>
    <row r="24" spans="1:9">
      <c r="A24" s="12" t="str">
        <f>IF(Ortografia!A24=0,"campeão")</f>
        <v>campeão</v>
      </c>
      <c r="B24" s="13" t="str">
        <f>IF(Ortografia!D24=0,"asseado")</f>
        <v>asseado</v>
      </c>
      <c r="C24" s="12" t="str">
        <f>IF(Ortografia!F23=0,"ruidoso")</f>
        <v>ruidoso</v>
      </c>
      <c r="D24" s="4" t="str">
        <f>IF(Ortografia!H24=0,"tangerina")</f>
        <v>tangerina</v>
      </c>
      <c r="E24" s="4" t="str">
        <f>IF(Ortografia!J24=0,"gengiva")</f>
        <v>gengiva</v>
      </c>
      <c r="F24" s="3"/>
      <c r="G24" s="3"/>
      <c r="H24" s="3"/>
      <c r="I24" s="3"/>
    </row>
    <row r="25" spans="1:9">
      <c r="A25" s="12" t="str">
        <f>IF(Ortografia!A25=0,"tijolo")</f>
        <v>tijolo</v>
      </c>
      <c r="B25" s="13" t="str">
        <f>IF(Ortografia!D25=0,"maleável")</f>
        <v>maleável</v>
      </c>
      <c r="C25" s="12" t="str">
        <f>IF(Ortografia!F25=0,"trovoada")</f>
        <v>trovoada</v>
      </c>
      <c r="D25" s="4" t="str">
        <f>IF(Ortografia!H25=0,"jornal")</f>
        <v>jornal</v>
      </c>
      <c r="E25" s="4" t="str">
        <f>IF(Ortografia!J25=0,"experimentar")</f>
        <v>experimentar</v>
      </c>
      <c r="F25" s="3"/>
      <c r="G25" s="3"/>
      <c r="H25" s="3"/>
      <c r="I25" s="3"/>
    </row>
    <row r="26" spans="1:9">
      <c r="A26" s="12" t="str">
        <f>IF(Ortografia!A25=0,"pátio")</f>
        <v>pátio</v>
      </c>
      <c r="B26" s="16" t="str">
        <f>IF(Ortografia!D26=0,"indispensável")</f>
        <v>indispensável</v>
      </c>
      <c r="C26" s="12" t="str">
        <f>IF(Ortografia!F26=0,"músculo")</f>
        <v>músculo</v>
      </c>
      <c r="D26" s="4" t="str">
        <f>IF(Ortografia!H26=0,"jurista")</f>
        <v>jurista</v>
      </c>
      <c r="E26" s="4" t="str">
        <f>IF(Ortografia!J26=0,"predicado")</f>
        <v>predicado</v>
      </c>
      <c r="F26" s="3"/>
      <c r="G26" s="3"/>
      <c r="H26" s="3"/>
      <c r="I26" s="3"/>
    </row>
    <row r="27" spans="1:9">
      <c r="A27" s="12" t="str">
        <f>IF(Ortografia!A27=0,"candeeiro")</f>
        <v>candeeiro</v>
      </c>
      <c r="B27" s="13" t="str">
        <f>IF(Ortografia!D27=0,"miúdo")</f>
        <v>miúdo</v>
      </c>
      <c r="C27" s="12" t="str">
        <f>IF(Ortografia!F27=0,"cobiça")</f>
        <v>cobiça</v>
      </c>
      <c r="D27" s="4" t="str">
        <f>IF(Ortografia!H27=0,"campeões")</f>
        <v>campeões</v>
      </c>
      <c r="E27" s="4" t="str">
        <f>IF(Ortografia!J27=0,"perturbação")</f>
        <v>perturbação</v>
      </c>
      <c r="F27" s="3"/>
      <c r="G27" s="3"/>
      <c r="H27" s="3"/>
      <c r="I27" s="3"/>
    </row>
    <row r="28" spans="1:9">
      <c r="A28" s="12" t="str">
        <f>IF(Ortografia!A28=0,"isolado")</f>
        <v>isolado</v>
      </c>
      <c r="B28" s="13" t="str">
        <f>IF(Ortografia!D28=0,"invisível")</f>
        <v>invisível</v>
      </c>
      <c r="C28" s="12" t="str">
        <f>IF(Ortografia!F28=0,"empurrar")</f>
        <v>empurrar</v>
      </c>
      <c r="D28" s="4" t="str">
        <f>IF(Ortografia!H28=0,"corrigir")</f>
        <v>corrigir</v>
      </c>
      <c r="E28" s="4" t="str">
        <f>IF(Ortografia!J28=0,"perfeição")</f>
        <v>perfeição</v>
      </c>
      <c r="F28" s="3"/>
      <c r="G28" s="3"/>
      <c r="H28" s="3"/>
      <c r="I28" s="3"/>
    </row>
    <row r="29" spans="1:9">
      <c r="A29" s="12" t="str">
        <f>IF(Ortografia!A29=0,"educação")</f>
        <v>educação</v>
      </c>
      <c r="B29" s="16" t="str">
        <f>IF(Ortografia!D29=0,"desequilibrío")</f>
        <v>desequilibrío</v>
      </c>
      <c r="C29" s="12" t="str">
        <f>IF(Ortografia!F29=0,"mágoa")</f>
        <v>mágoa</v>
      </c>
      <c r="D29" s="4" t="str">
        <f>IF(Ortografia!H29=0,"giz")</f>
        <v>giz</v>
      </c>
      <c r="E29" s="4" t="str">
        <f>IF(Ortografia!J29=0,"pertencer")</f>
        <v>pertencer</v>
      </c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</sheetData>
  <sheetProtection password="CF7A" sheet="1" objects="1" scenarios="1"/>
  <mergeCells count="7">
    <mergeCell ref="A9:H9"/>
    <mergeCell ref="A2:I4"/>
    <mergeCell ref="A7:B7"/>
    <mergeCell ref="C7:D7"/>
    <mergeCell ref="A8:B8"/>
    <mergeCell ref="C8:D8"/>
    <mergeCell ref="E8:F8"/>
  </mergeCells>
  <conditionalFormatting sqref="D10:D29 E10">
    <cfRule type="cellIs" dxfId="1" priority="2" operator="equal">
      <formula>0</formula>
    </cfRule>
  </conditionalFormatting>
  <conditionalFormatting sqref="E10:E2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Ortografia</vt:lpstr>
      <vt:lpstr>Lista de erradas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Amadeo</dc:creator>
  <cp:lastModifiedBy>Amadeo</cp:lastModifiedBy>
  <cp:lastPrinted>2022-02-26T02:13:02Z</cp:lastPrinted>
  <dcterms:created xsi:type="dcterms:W3CDTF">2022-02-23T22:56:54Z</dcterms:created>
  <dcterms:modified xsi:type="dcterms:W3CDTF">2022-02-28T21:57:10Z</dcterms:modified>
</cp:coreProperties>
</file>