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Ortografia" sheetId="2" r:id="rId1"/>
    <sheet name="Lista de erradas" sheetId="3" r:id="rId2"/>
  </sheets>
  <calcPr calcId="124519"/>
</workbook>
</file>

<file path=xl/calcChain.xml><?xml version="1.0" encoding="utf-8"?>
<calcChain xmlns="http://schemas.openxmlformats.org/spreadsheetml/2006/main">
  <c r="C12" i="3"/>
  <c r="A11" i="2"/>
  <c r="A11" i="3" s="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C10"/>
  <c r="C29"/>
  <c r="C28"/>
  <c r="C27"/>
  <c r="C26"/>
  <c r="C25"/>
  <c r="C24"/>
  <c r="C23"/>
  <c r="C22"/>
  <c r="C21"/>
  <c r="C20"/>
  <c r="C19"/>
  <c r="C18"/>
  <c r="C17"/>
  <c r="C16"/>
  <c r="C15"/>
  <c r="C14"/>
  <c r="C13"/>
  <c r="C11"/>
  <c r="B10"/>
  <c r="B29"/>
  <c r="B28"/>
  <c r="B27"/>
  <c r="B26"/>
  <c r="B24"/>
  <c r="B23"/>
  <c r="B22"/>
  <c r="B21"/>
  <c r="B20"/>
  <c r="B19"/>
  <c r="B18"/>
  <c r="B17"/>
  <c r="B16"/>
  <c r="B15"/>
  <c r="B14"/>
  <c r="B13"/>
  <c r="B12"/>
  <c r="B11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0" i="2"/>
  <c r="A10" i="3" s="1"/>
  <c r="I29" i="2"/>
  <c r="I28"/>
  <c r="I27"/>
  <c r="I26"/>
  <c r="I25"/>
  <c r="I24"/>
  <c r="I23"/>
  <c r="I22"/>
  <c r="I21"/>
  <c r="I20"/>
  <c r="G29"/>
  <c r="G28"/>
  <c r="G27"/>
  <c r="G26"/>
  <c r="G25"/>
  <c r="G24"/>
  <c r="G23"/>
  <c r="G22"/>
  <c r="G21"/>
  <c r="G20"/>
  <c r="E29"/>
  <c r="E28"/>
  <c r="E27"/>
  <c r="E26"/>
  <c r="E25"/>
  <c r="E24"/>
  <c r="E23"/>
  <c r="E22"/>
  <c r="E21"/>
  <c r="E20"/>
  <c r="C29"/>
  <c r="C28"/>
  <c r="C27"/>
  <c r="C26"/>
  <c r="C25"/>
  <c r="C24"/>
  <c r="C23"/>
  <c r="C22"/>
  <c r="C21"/>
  <c r="C20"/>
  <c r="A29"/>
  <c r="A28"/>
  <c r="A27"/>
  <c r="A26"/>
  <c r="A25"/>
  <c r="A24"/>
  <c r="A23"/>
  <c r="A22"/>
  <c r="A21"/>
  <c r="A20"/>
  <c r="I19"/>
  <c r="I18"/>
  <c r="I17"/>
  <c r="I16"/>
  <c r="I15"/>
  <c r="I14"/>
  <c r="I13"/>
  <c r="I12"/>
  <c r="I11"/>
  <c r="I10"/>
  <c r="G19"/>
  <c r="G18"/>
  <c r="G17"/>
  <c r="G16"/>
  <c r="G15"/>
  <c r="G14"/>
  <c r="G13"/>
  <c r="G12"/>
  <c r="G11"/>
  <c r="G10"/>
  <c r="E17"/>
  <c r="E11"/>
  <c r="C19"/>
  <c r="A13"/>
  <c r="E19"/>
  <c r="E18"/>
  <c r="E16"/>
  <c r="E15"/>
  <c r="E14"/>
  <c r="E13"/>
  <c r="E12"/>
  <c r="E10"/>
  <c r="C18"/>
  <c r="C17"/>
  <c r="C16"/>
  <c r="C15"/>
  <c r="C14"/>
  <c r="C13"/>
  <c r="C12"/>
  <c r="C11"/>
  <c r="A19"/>
  <c r="A18"/>
  <c r="C10"/>
  <c r="A17"/>
  <c r="A16"/>
  <c r="A15"/>
  <c r="A14"/>
  <c r="A12"/>
  <c r="A30" l="1"/>
  <c r="G30"/>
  <c r="I30"/>
  <c r="E30"/>
  <c r="C33"/>
  <c r="C8" i="3" s="1"/>
  <c r="A33" i="2"/>
  <c r="C30"/>
  <c r="E33" l="1"/>
  <c r="E8" i="3" s="1"/>
  <c r="A8"/>
  <c r="H33" i="2"/>
  <c r="G8" i="3" l="1"/>
  <c r="H8"/>
</calcChain>
</file>

<file path=xl/sharedStrings.xml><?xml version="1.0" encoding="utf-8"?>
<sst xmlns="http://schemas.openxmlformats.org/spreadsheetml/2006/main" count="10" uniqueCount="7">
  <si>
    <t>Ficha de Avaliação da ORTOGRAFIA</t>
  </si>
  <si>
    <t>CERTAS</t>
  </si>
  <si>
    <t>ERRADAS</t>
  </si>
  <si>
    <t>AVALIAÇÃO-CERTAS</t>
  </si>
  <si>
    <t>profissão</t>
  </si>
  <si>
    <t>PALAVRAS QUE ERREI:</t>
  </si>
  <si>
    <t>AVALIAÇÃO     CERTAS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</si>
</sst>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2" fillId="7" borderId="13" xfId="0" applyFont="1" applyFill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7" borderId="12" xfId="0" applyFont="1" applyFill="1" applyBorder="1" applyAlignment="1"/>
    <xf numFmtId="0" fontId="7" fillId="7" borderId="12" xfId="0" applyFont="1" applyFill="1" applyBorder="1" applyAlignment="1"/>
    <xf numFmtId="0" fontId="0" fillId="0" borderId="0" xfId="0" applyProtection="1"/>
    <xf numFmtId="0" fontId="0" fillId="5" borderId="9" xfId="0" applyFill="1" applyBorder="1" applyProtection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4" borderId="9" xfId="0" applyFont="1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4" borderId="9" xfId="0" applyFill="1" applyBorder="1" applyProtection="1">
      <protection locked="0" hidden="1"/>
    </xf>
    <xf numFmtId="0" fontId="0" fillId="5" borderId="9" xfId="0" applyFill="1" applyBorder="1" applyProtection="1"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7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C0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114299</xdr:rowOff>
    </xdr:from>
    <xdr:to>
      <xdr:col>10</xdr:col>
      <xdr:colOff>76200</xdr:colOff>
      <xdr:row>7</xdr:row>
      <xdr:rowOff>104774</xdr:rowOff>
    </xdr:to>
    <xdr:sp macro="" textlink="">
      <xdr:nvSpPr>
        <xdr:cNvPr id="2" name="CaixaDeTexto 1"/>
        <xdr:cNvSpPr txBox="1"/>
      </xdr:nvSpPr>
      <xdr:spPr>
        <a:xfrm>
          <a:off x="352425" y="895349"/>
          <a:ext cx="7810500" cy="5619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1100" b="1"/>
            <a:t>Vamos testar a tua ortografia!</a:t>
          </a:r>
        </a:p>
        <a:p>
          <a:r>
            <a:rPr lang="pt-PT" sz="1100" b="1"/>
            <a:t>Tens 100 palavras para completares com uma ou mais</a:t>
          </a:r>
          <a:r>
            <a:rPr lang="pt-PT" sz="1100" b="1" baseline="0"/>
            <a:t> letras.</a:t>
          </a:r>
        </a:p>
        <a:p>
          <a:r>
            <a:rPr lang="pt-PT" sz="1100" b="1" baseline="0"/>
            <a:t>Cada palavra correta vale 1 ponto.</a:t>
          </a:r>
          <a:endParaRPr lang="pt-PT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showRowColHeaders="0" topLeftCell="A28" zoomScale="90" zoomScaleNormal="90" workbookViewId="0">
      <selection activeCell="B10" sqref="B10"/>
    </sheetView>
  </sheetViews>
  <sheetFormatPr defaultRowHeight="15"/>
  <cols>
    <col min="1" max="1" width="4.42578125" style="9" customWidth="1"/>
    <col min="2" max="2" width="22" style="9" customWidth="1"/>
    <col min="3" max="3" width="3.7109375" style="9" customWidth="1"/>
    <col min="4" max="4" width="21.5703125" style="9" customWidth="1"/>
    <col min="5" max="5" width="4.140625" style="9" customWidth="1"/>
    <col min="6" max="6" width="19.5703125" style="9" customWidth="1"/>
    <col min="7" max="7" width="4.5703125" style="9" customWidth="1"/>
    <col min="8" max="8" width="18" style="9" customWidth="1"/>
    <col min="9" max="9" width="4.28515625" style="9" customWidth="1"/>
    <col min="10" max="10" width="19" style="9" customWidth="1"/>
    <col min="11" max="11" width="3.5703125" style="9" customWidth="1"/>
    <col min="12" max="16384" width="9.140625" style="9"/>
  </cols>
  <sheetData>
    <row r="1" spans="1:12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2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2"/>
      <c r="L2" s="12"/>
    </row>
    <row r="3" spans="1:12">
      <c r="A3" s="12"/>
      <c r="B3" s="22"/>
      <c r="C3" s="23"/>
      <c r="D3" s="23"/>
      <c r="E3" s="23"/>
      <c r="F3" s="23"/>
      <c r="G3" s="23"/>
      <c r="H3" s="23"/>
      <c r="I3" s="23"/>
      <c r="J3" s="24"/>
      <c r="K3" s="12"/>
      <c r="L3" s="12"/>
    </row>
    <row r="4" spans="1:12" ht="15.75" thickBot="1">
      <c r="A4" s="12"/>
      <c r="B4" s="25"/>
      <c r="C4" s="26"/>
      <c r="D4" s="26"/>
      <c r="E4" s="26"/>
      <c r="F4" s="26"/>
      <c r="G4" s="26"/>
      <c r="H4" s="26"/>
      <c r="I4" s="26"/>
      <c r="J4" s="27"/>
      <c r="K4" s="12"/>
      <c r="L4" s="12"/>
    </row>
    <row r="5" spans="1: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>
      <c r="A9" s="10"/>
      <c r="B9" s="10"/>
      <c r="C9" s="10"/>
      <c r="D9" s="10"/>
      <c r="E9" s="10"/>
      <c r="F9" s="10"/>
      <c r="G9" s="10"/>
      <c r="H9" s="18"/>
      <c r="I9" s="10"/>
      <c r="J9" s="10"/>
      <c r="K9" s="10"/>
    </row>
    <row r="10" spans="1:12" ht="18.75" customHeight="1">
      <c r="A10" s="13">
        <f>IF(B10="especial",1,0)</f>
        <v>0</v>
      </c>
      <c r="B10" s="17"/>
      <c r="C10" s="14">
        <f>IF(D10="tranquilo",1,0)</f>
        <v>0</v>
      </c>
      <c r="D10" s="17"/>
      <c r="E10" s="14">
        <f>IF(F10="girafa",1,0)</f>
        <v>0</v>
      </c>
      <c r="F10" s="17"/>
      <c r="G10" s="14">
        <f>IF(H10="havia",1,0)</f>
        <v>0</v>
      </c>
      <c r="H10" s="17"/>
      <c r="I10" s="14">
        <f>IF(J10="exame",1,0)</f>
        <v>0</v>
      </c>
      <c r="J10" s="17"/>
      <c r="K10" s="10"/>
    </row>
    <row r="11" spans="1:12" ht="21" customHeight="1">
      <c r="A11" s="13">
        <f>IF(B11="cebola",1,0)</f>
        <v>0</v>
      </c>
      <c r="B11" s="17"/>
      <c r="C11" s="14">
        <f>IF(D11="universo",1,0)</f>
        <v>0</v>
      </c>
      <c r="D11" s="17"/>
      <c r="E11" s="14">
        <f>IF(F11="majestade",1,0)</f>
        <v>0</v>
      </c>
      <c r="F11" s="17"/>
      <c r="G11" s="14">
        <f>IF(H11="habitação",1,0)</f>
        <v>0</v>
      </c>
      <c r="H11" s="17"/>
      <c r="I11" s="14">
        <f>IF(J11="enxame",1,0)</f>
        <v>0</v>
      </c>
      <c r="J11" s="17"/>
      <c r="K11" s="10"/>
    </row>
    <row r="12" spans="1:12">
      <c r="A12" s="13">
        <f>IF(B12="dançar",1,0)</f>
        <v>0</v>
      </c>
      <c r="B12" s="17"/>
      <c r="C12" s="14">
        <f>IF(D12="dormir",1,0)</f>
        <v>0</v>
      </c>
      <c r="D12" s="17"/>
      <c r="E12" s="14">
        <f>IF(F12="laranjeira",1,0)</f>
        <v>0</v>
      </c>
      <c r="F12" s="17"/>
      <c r="G12" s="14">
        <f>IF(H12="hospital",1,0)</f>
        <v>0</v>
      </c>
      <c r="H12" s="17"/>
      <c r="I12" s="14">
        <f>IF(J12="cachecol",1,0)</f>
        <v>0</v>
      </c>
      <c r="J12" s="17"/>
      <c r="K12" s="10"/>
    </row>
    <row r="13" spans="1:12" ht="21" customHeight="1">
      <c r="A13" s="13">
        <f>IF(B13="carrossel",1,0)</f>
        <v>0</v>
      </c>
      <c r="B13" s="17"/>
      <c r="C13" s="14">
        <f>IF(D13="meiguice",1,0)</f>
        <v>0</v>
      </c>
      <c r="D13" s="17"/>
      <c r="E13" s="14">
        <f>IF(F13="mágico",1,0)</f>
        <v>0</v>
      </c>
      <c r="F13" s="17"/>
      <c r="G13" s="14">
        <f>IF(H13="ambiente",1,0)</f>
        <v>0</v>
      </c>
      <c r="H13" s="17"/>
      <c r="I13" s="14">
        <f>IF(J13="encher",1,0)</f>
        <v>0</v>
      </c>
      <c r="J13" s="17"/>
      <c r="K13" s="10"/>
    </row>
    <row r="14" spans="1:12" ht="17.25" customHeight="1">
      <c r="A14" s="13">
        <f>IF(B14="cansado",1,0)</f>
        <v>0</v>
      </c>
      <c r="B14" s="17"/>
      <c r="C14" s="14">
        <f>IF(D14="começa",1,0)</f>
        <v>0</v>
      </c>
      <c r="D14" s="17"/>
      <c r="E14" s="14">
        <f>IF(F14="viagem",1,0)</f>
        <v>0</v>
      </c>
      <c r="F14" s="17"/>
      <c r="G14" s="14">
        <f>IF(H14="hamburguer",1,0)</f>
        <v>0</v>
      </c>
      <c r="H14" s="17"/>
      <c r="I14" s="14">
        <f>IF(J14="paixão",1,0)</f>
        <v>0</v>
      </c>
      <c r="J14" s="17"/>
      <c r="K14" s="10"/>
    </row>
    <row r="15" spans="1:12" ht="21" customHeight="1">
      <c r="A15" s="13">
        <f>IF(B15="pesquisa",1,0)</f>
        <v>0</v>
      </c>
      <c r="B15" s="17"/>
      <c r="C15" s="14">
        <f>IF(D15="trapalhice",1,0)</f>
        <v>0</v>
      </c>
      <c r="D15" s="17"/>
      <c r="E15" s="14">
        <f>IF(F15="preguiça",1,0)</f>
        <v>0</v>
      </c>
      <c r="F15" s="17"/>
      <c r="G15" s="14">
        <f>IF(H15="expressões",1,0)</f>
        <v>0</v>
      </c>
      <c r="H15" s="17"/>
      <c r="I15" s="14">
        <f>IF(J15="mancha",1,0)</f>
        <v>0</v>
      </c>
      <c r="J15" s="17"/>
      <c r="K15" s="10"/>
    </row>
    <row r="16" spans="1:12" ht="21" customHeight="1">
      <c r="A16" s="13">
        <f>IF(B16="beleza",1,0)</f>
        <v>0</v>
      </c>
      <c r="B16" s="17"/>
      <c r="C16" s="14">
        <f>IF(D16="subir",1,0)</f>
        <v>0</v>
      </c>
      <c r="D16" s="17"/>
      <c r="E16" s="14">
        <f>IF(F16="coragem",1,0)</f>
        <v>0</v>
      </c>
      <c r="F16" s="17"/>
      <c r="G16" s="14">
        <f>IF(H16="esdrúxula",1,0)</f>
        <v>0</v>
      </c>
      <c r="H16" s="17"/>
      <c r="I16" s="14">
        <f>IF(J16="abelha",1,0)</f>
        <v>0</v>
      </c>
      <c r="J16" s="17"/>
      <c r="K16" s="10"/>
    </row>
    <row r="17" spans="1:11">
      <c r="A17" s="13">
        <f>IF(B17="canção",1,0)</f>
        <v>0</v>
      </c>
      <c r="B17" s="17"/>
      <c r="C17" s="14">
        <f>IF(D17="portuguesa",1,0)</f>
        <v>0</v>
      </c>
      <c r="D17" s="17"/>
      <c r="E17" s="14">
        <f>IF(F17="guiador",1,0)</f>
        <v>0</v>
      </c>
      <c r="F17" s="17"/>
      <c r="G17" s="14">
        <f>IF(H17="excitante",1,0)</f>
        <v>0</v>
      </c>
      <c r="H17" s="17"/>
      <c r="I17" s="14">
        <f>IF(J17="canhoto",1,0)</f>
        <v>0</v>
      </c>
      <c r="J17" s="17"/>
      <c r="K17" s="10"/>
    </row>
    <row r="18" spans="1:11" ht="21" customHeight="1">
      <c r="A18" s="13">
        <f>IF(B18="visita",1,0)</f>
        <v>0</v>
      </c>
      <c r="B18" s="17"/>
      <c r="C18" s="14">
        <f>IF(D18="surpresa",1,0)</f>
        <v>0</v>
      </c>
      <c r="D18" s="17"/>
      <c r="E18" s="14">
        <f>IF(F18="cerejeira",1,0)</f>
        <v>0</v>
      </c>
      <c r="F18" s="17"/>
      <c r="G18" s="14">
        <f>IF(H18="exercício",1,0)</f>
        <v>0</v>
      </c>
      <c r="H18" s="17"/>
      <c r="I18" s="14">
        <f>IF(J18="cachorro",1,0)</f>
        <v>0</v>
      </c>
      <c r="J18" s="17"/>
      <c r="K18" s="10"/>
    </row>
    <row r="19" spans="1:11" ht="22.5" customHeight="1">
      <c r="A19" s="13">
        <f>IF(B19="bicicleta",1,0)</f>
        <v>0</v>
      </c>
      <c r="B19" s="17"/>
      <c r="C19" s="14">
        <f>IF(D19="tristeza",1,0)</f>
        <v>0</v>
      </c>
      <c r="D19" s="17"/>
      <c r="E19" s="14">
        <f>IF(F19="garagem",1,0)</f>
        <v>0</v>
      </c>
      <c r="F19" s="17"/>
      <c r="G19" s="14">
        <f>IF(H19="próximo",1,0)</f>
        <v>0</v>
      </c>
      <c r="H19" s="17"/>
      <c r="I19" s="14">
        <f>IF(J19="pinheiro",1,0)</f>
        <v>0</v>
      </c>
      <c r="J19" s="17"/>
      <c r="K19" s="10"/>
    </row>
    <row r="20" spans="1:11">
      <c r="A20" s="14">
        <f>IF(B20="açucar",1,0)</f>
        <v>0</v>
      </c>
      <c r="B20" s="17"/>
      <c r="C20" s="14">
        <f>IF(D20="aquecedor",1,0)</f>
        <v>0</v>
      </c>
      <c r="D20" s="17"/>
      <c r="E20" s="14">
        <f>IF(F20="bombeiro",1,0)</f>
        <v>0</v>
      </c>
      <c r="F20" s="17"/>
      <c r="G20" s="14">
        <f>IF(H20="assobiar",1,0)</f>
        <v>0</v>
      </c>
      <c r="H20" s="17"/>
      <c r="I20" s="14">
        <f>IF(J20="injeção",1,0)</f>
        <v>0</v>
      </c>
      <c r="J20" s="17"/>
      <c r="K20" s="10"/>
    </row>
    <row r="21" spans="1:11">
      <c r="A21" s="14">
        <f>IF(B21="dragão",1,0)</f>
        <v>0</v>
      </c>
      <c r="B21" s="17"/>
      <c r="C21" s="14">
        <f>IF(D21="brincar",1,0)</f>
        <v>0</v>
      </c>
      <c r="D21" s="17"/>
      <c r="E21" s="14">
        <f>IF(F21="tenda",1,0)</f>
        <v>0</v>
      </c>
      <c r="F21" s="17"/>
      <c r="G21" s="14">
        <f>IF(H21="cabiam",1,0)</f>
        <v>0</v>
      </c>
      <c r="H21" s="17"/>
      <c r="I21" s="14">
        <f>IF(J21="correrão",1,0)</f>
        <v>0</v>
      </c>
      <c r="J21" s="17"/>
      <c r="K21" s="10"/>
    </row>
    <row r="22" spans="1:11">
      <c r="A22" s="14">
        <f>IF(B22="janela",1,0)</f>
        <v>0</v>
      </c>
      <c r="B22" s="17"/>
      <c r="C22" s="14">
        <f>IF(D22="brinquedo",1,0)</f>
        <v>0</v>
      </c>
      <c r="D22" s="17"/>
      <c r="E22" s="14">
        <f>IF(F22="pinguim",1,0)</f>
        <v>0</v>
      </c>
      <c r="F22" s="17"/>
      <c r="G22" s="14">
        <f>IF(H22="lavrador",1,0)</f>
        <v>0</v>
      </c>
      <c r="H22" s="17"/>
      <c r="I22" s="14">
        <f>IF(J22="ótimo",1,0)</f>
        <v>0</v>
      </c>
      <c r="J22" s="17"/>
      <c r="K22" s="10"/>
    </row>
    <row r="23" spans="1:11">
      <c r="A23" s="14">
        <f>IF(B23="heroico",1,0)</f>
        <v>0</v>
      </c>
      <c r="B23" s="17"/>
      <c r="C23" s="14">
        <f>IF(D23="pacote",1,0)</f>
        <v>0</v>
      </c>
      <c r="D23" s="17"/>
      <c r="E23" s="14">
        <f>IF(F23="lâmpada",1,0)</f>
        <v>0</v>
      </c>
      <c r="F23" s="17"/>
      <c r="G23" s="14">
        <f>IF(H23="camelo",1,0)</f>
        <v>0</v>
      </c>
      <c r="H23" s="17"/>
      <c r="I23" s="14">
        <f>IF(J23="adaptados",1,0)</f>
        <v>0</v>
      </c>
      <c r="J23" s="17"/>
      <c r="K23" s="10"/>
    </row>
    <row r="24" spans="1:11">
      <c r="A24" s="14">
        <f>IF(B24="prevenção",1,0)</f>
        <v>0</v>
      </c>
      <c r="B24" s="17"/>
      <c r="C24" s="14">
        <f>IF(D24="incomodar",1,0)</f>
        <v>0</v>
      </c>
      <c r="D24" s="17"/>
      <c r="E24" s="14">
        <f>IF(F24="comeram",1,0)</f>
        <v>0</v>
      </c>
      <c r="F24" s="17"/>
      <c r="G24" s="14">
        <f>IF(H24="arbusto",1,0)</f>
        <v>0</v>
      </c>
      <c r="H24" s="17"/>
      <c r="I24" s="14">
        <f>IF(J24="inspetor",1,0)</f>
        <v>0</v>
      </c>
      <c r="J24" s="17"/>
      <c r="K24" s="10"/>
    </row>
    <row r="25" spans="1:11">
      <c r="A25" s="14">
        <f>IF(B25="câmara",1,0)</f>
        <v>0</v>
      </c>
      <c r="B25" s="17"/>
      <c r="C25" s="14">
        <f>IF(D25="profissão",1,0)</f>
        <v>0</v>
      </c>
      <c r="D25" s="17"/>
      <c r="E25" s="14">
        <f>IF(F25="juiz",1,0)</f>
        <v>0</v>
      </c>
      <c r="F25" s="17"/>
      <c r="G25" s="14">
        <f>IF(H25="irmãs",1,0)</f>
        <v>0</v>
      </c>
      <c r="H25" s="17"/>
      <c r="I25" s="14">
        <f>IF(J25="Helena",1,0)</f>
        <v>0</v>
      </c>
      <c r="J25" s="17"/>
      <c r="K25" s="10"/>
    </row>
    <row r="26" spans="1:11">
      <c r="A26" s="14">
        <f>IF(B26="farois",1,0)</f>
        <v>0</v>
      </c>
      <c r="B26" s="17"/>
      <c r="C26" s="14">
        <f>IF(D26="proibido",1,0)</f>
        <v>0</v>
      </c>
      <c r="D26" s="17"/>
      <c r="E26" s="14">
        <f>IF(F26="nós",1,0)</f>
        <v>0</v>
      </c>
      <c r="F26" s="17"/>
      <c r="G26" s="14">
        <f>IF(H26="capitães",1,0)</f>
        <v>0</v>
      </c>
      <c r="H26" s="17"/>
      <c r="I26" s="14">
        <f>IF(J26="desgosto",1,0)</f>
        <v>0</v>
      </c>
      <c r="J26" s="17"/>
      <c r="K26" s="10"/>
    </row>
    <row r="27" spans="1:11">
      <c r="A27" s="14">
        <f>IF(B27="amêndoa",1,0)</f>
        <v>0</v>
      </c>
      <c r="B27" s="17"/>
      <c r="C27" s="14">
        <f>IF(D27="português",1,0)</f>
        <v>0</v>
      </c>
      <c r="D27" s="17"/>
      <c r="E27" s="14">
        <f>IF(F27="nariz",1,0)</f>
        <v>0</v>
      </c>
      <c r="F27" s="17"/>
      <c r="G27" s="14">
        <f>IF(H27="campeões",1,0)</f>
        <v>0</v>
      </c>
      <c r="H27" s="17"/>
      <c r="I27" s="14">
        <f>IF(J27="inverno",1,0)</f>
        <v>0</v>
      </c>
      <c r="J27" s="17"/>
      <c r="K27" s="10"/>
    </row>
    <row r="28" spans="1:11">
      <c r="A28" s="14">
        <f>IF(B28="secretário",1,0)</f>
        <v>0</v>
      </c>
      <c r="B28" s="17"/>
      <c r="C28" s="14">
        <f>IF(D28="profundo",1,0)</f>
        <v>0</v>
      </c>
      <c r="D28" s="17"/>
      <c r="E28" s="14">
        <f>IF(F28="atrás",1,0)</f>
        <v>0</v>
      </c>
      <c r="F28" s="17"/>
      <c r="G28" s="14">
        <f>IF(H28="nuvens",1,0)</f>
        <v>0</v>
      </c>
      <c r="H28" s="17"/>
      <c r="I28" s="14">
        <f>IF(J28="sábado",1,0)</f>
        <v>0</v>
      </c>
      <c r="J28" s="17"/>
      <c r="K28" s="10"/>
    </row>
    <row r="29" spans="1:11">
      <c r="A29" s="14">
        <f>IF(B29="incêndio",1,0)</f>
        <v>0</v>
      </c>
      <c r="B29" s="17"/>
      <c r="C29" s="14">
        <f>IF(D29="pormenor",1,0)</f>
        <v>0</v>
      </c>
      <c r="D29" s="17"/>
      <c r="E29" s="14">
        <f>IF(F29="avestruz",1,0)</f>
        <v>0</v>
      </c>
      <c r="F29" s="17"/>
      <c r="G29" s="14">
        <f>IF(H29="bombons",1,0)</f>
        <v>0</v>
      </c>
      <c r="H29" s="17"/>
      <c r="I29" s="14">
        <f>IF(J29="Júpiter",1,0)</f>
        <v>0</v>
      </c>
      <c r="J29" s="17"/>
      <c r="K29" s="10"/>
    </row>
    <row r="30" spans="1:11">
      <c r="A30" s="15">
        <f>SUM(A10:A29)</f>
        <v>0</v>
      </c>
      <c r="B30" s="18"/>
      <c r="C30" s="15">
        <f>SUM(C10:C29)</f>
        <v>0</v>
      </c>
      <c r="D30" s="18"/>
      <c r="E30" s="15">
        <f>SUM(E10:E29)</f>
        <v>0</v>
      </c>
      <c r="F30" s="18"/>
      <c r="G30" s="15">
        <f>SUM(G10:G29)</f>
        <v>0</v>
      </c>
      <c r="H30" s="18"/>
      <c r="I30" s="15">
        <f>SUM(I10:I29)</f>
        <v>0</v>
      </c>
      <c r="J30" s="18"/>
      <c r="K30" s="10"/>
    </row>
    <row r="31" spans="1:11" ht="15.75" thickBot="1">
      <c r="A31" s="11"/>
      <c r="B31" s="11"/>
      <c r="C31" s="11"/>
      <c r="D31" s="11"/>
      <c r="E31" s="11"/>
      <c r="F31" s="11"/>
      <c r="G31" s="11"/>
      <c r="H31" s="11"/>
      <c r="I31" s="11"/>
    </row>
    <row r="32" spans="1:11" ht="15.75" customHeight="1" thickBot="1">
      <c r="A32" s="28" t="s">
        <v>1</v>
      </c>
      <c r="B32" s="29"/>
      <c r="C32" s="28" t="s">
        <v>2</v>
      </c>
      <c r="D32" s="29"/>
      <c r="E32" s="28" t="s">
        <v>3</v>
      </c>
      <c r="F32" s="37"/>
      <c r="G32" s="37"/>
      <c r="H32" s="29"/>
      <c r="I32" s="11"/>
    </row>
    <row r="33" spans="1:9" ht="15.75" thickBot="1">
      <c r="A33" s="32">
        <f>COUNTIF(A10:J29,"1")</f>
        <v>0</v>
      </c>
      <c r="B33" s="33"/>
      <c r="C33" s="30">
        <f>COUNTIF(A10:J29,"0")</f>
        <v>100</v>
      </c>
      <c r="D33" s="31"/>
      <c r="E33" s="34" t="str">
        <f>IF(A33&lt;=49,"Insuficiente",IF(A33&lt;=69,"Suficiente",IF(A33&lt;=89,"Bom",IF(A33&lt;=100,"Muito Bom"))))</f>
        <v>Insuficiente</v>
      </c>
      <c r="F33" s="35"/>
      <c r="G33" s="36"/>
      <c r="H33" s="16">
        <f>A33</f>
        <v>0</v>
      </c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</sheetData>
  <sheetProtection password="CF7A" sheet="1" objects="1" scenarios="1" selectLockedCells="1"/>
  <mergeCells count="7">
    <mergeCell ref="B2:J4"/>
    <mergeCell ref="C32:D32"/>
    <mergeCell ref="C33:D33"/>
    <mergeCell ref="A32:B32"/>
    <mergeCell ref="A33:B33"/>
    <mergeCell ref="E33:G33"/>
    <mergeCell ref="E32:H32"/>
  </mergeCells>
  <conditionalFormatting sqref="A10:J30">
    <cfRule type="cellIs" dxfId="6" priority="5" operator="equal">
      <formula>0</formula>
    </cfRule>
  </conditionalFormatting>
  <conditionalFormatting sqref="E33:G33">
    <cfRule type="containsText" dxfId="5" priority="1" operator="containsText" text="Insuficiente">
      <formula>NOT(ISERROR(SEARCH("Insuficiente",E33)))</formula>
    </cfRule>
    <cfRule type="containsText" dxfId="4" priority="4" operator="containsText" text="Suficiente">
      <formula>NOT(ISERROR(SEARCH("Suficiente",E33)))</formula>
    </cfRule>
    <cfRule type="containsText" dxfId="3" priority="3" operator="containsText" text="Bom">
      <formula>NOT(ISERROR(SEARCH("Bom",E33)))</formula>
    </cfRule>
    <cfRule type="containsText" dxfId="2" priority="2" operator="containsText" text="Muito Bom">
      <formula>NOT(ISERROR(SEARCH("Muito Bom",E33)))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RowColHeaders="0" tabSelected="1" topLeftCell="A4" workbookViewId="0">
      <selection activeCell="A10" sqref="A10:E29"/>
    </sheetView>
  </sheetViews>
  <sheetFormatPr defaultRowHeight="15"/>
  <cols>
    <col min="1" max="1" width="12.140625" customWidth="1"/>
    <col min="2" max="2" width="10.28515625" customWidth="1"/>
    <col min="4" max="4" width="11" customWidth="1"/>
    <col min="5" max="5" width="14.140625" customWidth="1"/>
    <col min="6" max="6" width="5.28515625" hidden="1" customWidth="1"/>
    <col min="7" max="7" width="5.140625" hidden="1" customWidth="1"/>
    <col min="8" max="8" width="7.7109375" customWidth="1"/>
    <col min="9" max="9" width="6.28515625" customWidth="1"/>
  </cols>
  <sheetData>
    <row r="1" spans="1:9" ht="15.75" thickBot="1"/>
    <row r="2" spans="1:9">
      <c r="A2" s="40" t="s">
        <v>0</v>
      </c>
      <c r="B2" s="41"/>
      <c r="C2" s="41"/>
      <c r="D2" s="41"/>
      <c r="E2" s="41"/>
      <c r="F2" s="41"/>
      <c r="G2" s="41"/>
      <c r="H2" s="41"/>
      <c r="I2" s="42"/>
    </row>
    <row r="3" spans="1:9">
      <c r="A3" s="43"/>
      <c r="B3" s="44"/>
      <c r="C3" s="44"/>
      <c r="D3" s="44"/>
      <c r="E3" s="44"/>
      <c r="F3" s="44"/>
      <c r="G3" s="44"/>
      <c r="H3" s="44"/>
      <c r="I3" s="45"/>
    </row>
    <row r="4" spans="1:9" ht="15.75" thickBot="1">
      <c r="A4" s="46"/>
      <c r="B4" s="47"/>
      <c r="C4" s="47"/>
      <c r="D4" s="47"/>
      <c r="E4" s="47"/>
      <c r="F4" s="47"/>
      <c r="G4" s="47"/>
      <c r="H4" s="47"/>
      <c r="I4" s="48"/>
    </row>
    <row r="6" spans="1:9" ht="15.75" thickBot="1"/>
    <row r="7" spans="1:9" ht="16.5" thickBot="1">
      <c r="A7" s="49" t="s">
        <v>1</v>
      </c>
      <c r="B7" s="50"/>
      <c r="C7" s="49" t="s">
        <v>2</v>
      </c>
      <c r="D7" s="50"/>
      <c r="E7" s="7" t="s">
        <v>6</v>
      </c>
      <c r="F7" s="4"/>
      <c r="G7" s="4"/>
      <c r="H7" s="8"/>
    </row>
    <row r="8" spans="1:9" ht="15.75" thickBot="1">
      <c r="A8" s="51">
        <f>Ortografia!A33</f>
        <v>0</v>
      </c>
      <c r="B8" s="52"/>
      <c r="C8" s="51">
        <f>Ortografia!C33</f>
        <v>100</v>
      </c>
      <c r="D8" s="52"/>
      <c r="E8" s="51" t="str">
        <f>Ortografia!E33</f>
        <v>Insuficiente</v>
      </c>
      <c r="F8" s="52"/>
      <c r="G8" s="5">
        <f>Ortografia!H33</f>
        <v>0</v>
      </c>
      <c r="H8" s="6">
        <f>Ortografia!H33</f>
        <v>0</v>
      </c>
    </row>
    <row r="9" spans="1:9">
      <c r="A9" s="38" t="s">
        <v>5</v>
      </c>
      <c r="B9" s="39"/>
      <c r="C9" s="39"/>
      <c r="D9" s="39"/>
      <c r="E9" s="39"/>
      <c r="F9" s="39"/>
      <c r="G9" s="39"/>
      <c r="H9" s="39"/>
    </row>
    <row r="10" spans="1:9">
      <c r="A10" s="2" t="str">
        <f>IF(Ortografia!A10=0,"especial")</f>
        <v>especial</v>
      </c>
      <c r="B10" s="3" t="str">
        <f>IF(Ortografia!D10=0,"tranquilo")</f>
        <v>tranquilo</v>
      </c>
      <c r="C10" s="2" t="str">
        <f>IF(Ortografia!F10=0,"girafa")</f>
        <v>girafa</v>
      </c>
      <c r="D10" s="1" t="str">
        <f>IF(Ortografia!H10= 0,"havia")</f>
        <v>havia</v>
      </c>
      <c r="E10" s="1" t="str">
        <f>IF(Ortografia!J10=0,"exame")</f>
        <v>exame</v>
      </c>
    </row>
    <row r="11" spans="1:9">
      <c r="A11" s="2" t="str">
        <f>IF(Ortografia!A11=0,"cebola")</f>
        <v>cebola</v>
      </c>
      <c r="B11" s="3" t="str">
        <f>IF(Ortografia!D11=0,"universo")</f>
        <v>universo</v>
      </c>
      <c r="C11" s="2" t="str">
        <f>IF(Ortografia!F11=0,"majestade")</f>
        <v>majestade</v>
      </c>
      <c r="D11" s="1" t="str">
        <f>IF(Ortografia!H11= 0,"habitação")</f>
        <v>habitação</v>
      </c>
      <c r="E11" s="1" t="str">
        <f>IF(Ortografia!J11=0,"enxame")</f>
        <v>enxame</v>
      </c>
    </row>
    <row r="12" spans="1:9">
      <c r="A12" s="2" t="str">
        <f>IF(Ortografia!A12=0,"dançar")</f>
        <v>dançar</v>
      </c>
      <c r="B12" s="3" t="str">
        <f>IF(Ortografia!D12=0,"dormir")</f>
        <v>dormir</v>
      </c>
      <c r="C12" s="2" t="str">
        <f>IF(Ortografia!F12=0,"laranjeira")</f>
        <v>laranjeira</v>
      </c>
      <c r="D12" s="1" t="str">
        <f>IF(Ortografia!H12=0,"hospital")</f>
        <v>hospital</v>
      </c>
      <c r="E12" s="1" t="str">
        <f>IF(Ortografia!J12=0,"cachecol")</f>
        <v>cachecol</v>
      </c>
    </row>
    <row r="13" spans="1:9">
      <c r="A13" s="2" t="str">
        <f>IF(Ortografia!A13=0,"carrossel")</f>
        <v>carrossel</v>
      </c>
      <c r="B13" s="3" t="str">
        <f>IF(Ortografia!D13=0,"meiguice")</f>
        <v>meiguice</v>
      </c>
      <c r="C13" s="2" t="str">
        <f>IF(Ortografia!F13=0,"mágico")</f>
        <v>mágico</v>
      </c>
      <c r="D13" s="1" t="str">
        <f>IF(Ortografia!H13= 0,"ambiente")</f>
        <v>ambiente</v>
      </c>
      <c r="E13" s="1" t="str">
        <f>IF(Ortografia!J13=0,"encher")</f>
        <v>encher</v>
      </c>
    </row>
    <row r="14" spans="1:9">
      <c r="A14" s="2" t="str">
        <f>IF(Ortografia!A14=0,"cansado")</f>
        <v>cansado</v>
      </c>
      <c r="B14" s="3" t="str">
        <f>IF(Ortografia!D14=0,"começa")</f>
        <v>começa</v>
      </c>
      <c r="C14" s="2" t="str">
        <f>IF(Ortografia!F14=0,"viagem")</f>
        <v>viagem</v>
      </c>
      <c r="D14" s="1" t="str">
        <f>IF(Ortografia!H14=0,"hamburguer")</f>
        <v>hamburguer</v>
      </c>
      <c r="E14" s="1" t="str">
        <f>IF(Ortografia!J14=0,"paixão")</f>
        <v>paixão</v>
      </c>
    </row>
    <row r="15" spans="1:9">
      <c r="A15" s="2" t="str">
        <f>IF(Ortografia!A15=0,"pesquisa")</f>
        <v>pesquisa</v>
      </c>
      <c r="B15" s="3" t="str">
        <f>IF(Ortografia!D15=0,"trapalhice")</f>
        <v>trapalhice</v>
      </c>
      <c r="C15" s="2" t="str">
        <f>IF(Ortografia!F15=0,"preguiça")</f>
        <v>preguiça</v>
      </c>
      <c r="D15" s="1" t="str">
        <f>IF(Ortografia!H15=0,"expressões")</f>
        <v>expressões</v>
      </c>
      <c r="E15" s="1" t="str">
        <f>IF(Ortografia!J15=0,"mancha")</f>
        <v>mancha</v>
      </c>
    </row>
    <row r="16" spans="1:9">
      <c r="A16" s="2" t="str">
        <f>IF(Ortografia!A16=0,"beleza")</f>
        <v>beleza</v>
      </c>
      <c r="B16" s="3" t="str">
        <f>IF(Ortografia!D16=0,"subir")</f>
        <v>subir</v>
      </c>
      <c r="C16" s="2" t="str">
        <f>IF(Ortografia!F16=0,"coragem")</f>
        <v>coragem</v>
      </c>
      <c r="D16" s="1" t="str">
        <f>IF(Ortografia!H16=0,"esdrúxula")</f>
        <v>esdrúxula</v>
      </c>
      <c r="E16" s="1" t="str">
        <f>IF(Ortografia!J16=0,"abelha")</f>
        <v>abelha</v>
      </c>
    </row>
    <row r="17" spans="1:5">
      <c r="A17" s="2" t="str">
        <f>IF(Ortografia!A17=0,"canção")</f>
        <v>canção</v>
      </c>
      <c r="B17" s="3" t="str">
        <f>IF(Ortografia!D17=0,"portuguesa")</f>
        <v>portuguesa</v>
      </c>
      <c r="C17" s="2" t="str">
        <f>IF(Ortografia!F17=0,"guiador")</f>
        <v>guiador</v>
      </c>
      <c r="D17" s="1" t="str">
        <f>IF(Ortografia!H17=0,"excitante")</f>
        <v>excitante</v>
      </c>
      <c r="E17" s="1" t="str">
        <f>IF(Ortografia!J17=0,"canhoto")</f>
        <v>canhoto</v>
      </c>
    </row>
    <row r="18" spans="1:5">
      <c r="A18" s="2" t="str">
        <f>IF(Ortografia!A18=0,"visita")</f>
        <v>visita</v>
      </c>
      <c r="B18" s="3" t="str">
        <f>IF(Ortografia!D18=0,"surpresa")</f>
        <v>surpresa</v>
      </c>
      <c r="C18" s="2" t="str">
        <f>IF(Ortografia!F18=0,"cerejeira")</f>
        <v>cerejeira</v>
      </c>
      <c r="D18" s="1" t="str">
        <f>IF(Ortografia!H18=0,"exercício")</f>
        <v>exercício</v>
      </c>
      <c r="E18" s="1" t="str">
        <f>IF(Ortografia!J18=0,"cachorro")</f>
        <v>cachorro</v>
      </c>
    </row>
    <row r="19" spans="1:5">
      <c r="A19" s="2" t="str">
        <f>IF(Ortografia!A19=0,"bicicleta")</f>
        <v>bicicleta</v>
      </c>
      <c r="B19" s="3" t="str">
        <f>IF(Ortografia!D19=0,"tristeza")</f>
        <v>tristeza</v>
      </c>
      <c r="C19" s="2" t="str">
        <f>IF(Ortografia!F19=0,"garagem")</f>
        <v>garagem</v>
      </c>
      <c r="D19" s="1" t="str">
        <f>IF(Ortografia!H19=0,"próximo")</f>
        <v>próximo</v>
      </c>
      <c r="E19" s="1" t="str">
        <f>IF(Ortografia!J19=0,"pinheiro")</f>
        <v>pinheiro</v>
      </c>
    </row>
    <row r="20" spans="1:5">
      <c r="A20" s="2" t="str">
        <f>IF(Ortografia!A20=0,"açucar")</f>
        <v>açucar</v>
      </c>
      <c r="B20" s="3" t="str">
        <f>IF(Ortografia!D20=0,"aquecedor")</f>
        <v>aquecedor</v>
      </c>
      <c r="C20" s="2" t="str">
        <f>IF(Ortografia!F20=0,"bombeiro")</f>
        <v>bombeiro</v>
      </c>
      <c r="D20" s="1" t="str">
        <f>IF(Ortografia!H20=0,"assobiar")</f>
        <v>assobiar</v>
      </c>
      <c r="E20" s="1" t="str">
        <f>IF(Ortografia!J20=0,"injeção")</f>
        <v>injeção</v>
      </c>
    </row>
    <row r="21" spans="1:5">
      <c r="A21" s="2" t="str">
        <f>IF(Ortografia!A21=0,"dragão")</f>
        <v>dragão</v>
      </c>
      <c r="B21" s="3" t="str">
        <f>IF(Ortografia!D21=0,"brincar")</f>
        <v>brincar</v>
      </c>
      <c r="C21" s="2" t="str">
        <f>IF(Ortografia!F21=0,"tenda")</f>
        <v>tenda</v>
      </c>
      <c r="D21" s="1" t="str">
        <f>IF(Ortografia!H21=0,"cabiam")</f>
        <v>cabiam</v>
      </c>
      <c r="E21" s="1" t="str">
        <f>IF(Ortografia!J21=0,"correrão")</f>
        <v>correrão</v>
      </c>
    </row>
    <row r="22" spans="1:5">
      <c r="A22" s="2" t="str">
        <f>IF(Ortografia!A22=0,"janela")</f>
        <v>janela</v>
      </c>
      <c r="B22" s="3" t="str">
        <f>IF(Ortografia!D22=0,"brinquedo")</f>
        <v>brinquedo</v>
      </c>
      <c r="C22" s="2" t="str">
        <f>IF(Ortografia!F22=0,"pinguim")</f>
        <v>pinguim</v>
      </c>
      <c r="D22" s="1" t="str">
        <f>IF(Ortografia!H22=0,"lavrador")</f>
        <v>lavrador</v>
      </c>
      <c r="E22" s="1" t="str">
        <f>IF(Ortografia!J22=0,"ótimo")</f>
        <v>ótimo</v>
      </c>
    </row>
    <row r="23" spans="1:5">
      <c r="A23" s="2" t="str">
        <f>IF(Ortografia!A23=0,"heroico")</f>
        <v>heroico</v>
      </c>
      <c r="B23" s="3" t="str">
        <f>IF(Ortografia!D23=0,"pacote")</f>
        <v>pacote</v>
      </c>
      <c r="C23" s="2" t="str">
        <f>IF(Ortografia!F23=0,"lâmpada")</f>
        <v>lâmpada</v>
      </c>
      <c r="D23" s="1" t="str">
        <f>IF(Ortografia!H23=0,"camelo")</f>
        <v>camelo</v>
      </c>
      <c r="E23" s="1" t="str">
        <f>IF(Ortografia!J23=0,"adaptados")</f>
        <v>adaptados</v>
      </c>
    </row>
    <row r="24" spans="1:5">
      <c r="A24" s="2" t="str">
        <f>IF(Ortografia!A24=0,"prevenção")</f>
        <v>prevenção</v>
      </c>
      <c r="B24" s="3" t="str">
        <f>IF(Ortografia!D24=0,"incomodar")</f>
        <v>incomodar</v>
      </c>
      <c r="C24" s="2" t="str">
        <f>IF(Ortografia!F24=0,"comeram")</f>
        <v>comeram</v>
      </c>
      <c r="D24" s="1" t="str">
        <f>IF(Ortografia!H24=0,"arbusto")</f>
        <v>arbusto</v>
      </c>
      <c r="E24" s="1" t="str">
        <f>IF(Ortografia!J24=0,"inspetor")</f>
        <v>inspetor</v>
      </c>
    </row>
    <row r="25" spans="1:5">
      <c r="A25" s="2" t="str">
        <f>IF(Ortografia!A25=0,"câmara")</f>
        <v>câmara</v>
      </c>
      <c r="B25" s="3" t="s">
        <v>4</v>
      </c>
      <c r="C25" s="2" t="str">
        <f>IF(Ortografia!F25=0,"juiz")</f>
        <v>juiz</v>
      </c>
      <c r="D25" s="1" t="str">
        <f>IF(Ortografia!H25=0,"irmãs")</f>
        <v>irmãs</v>
      </c>
      <c r="E25" s="1" t="str">
        <f>IF(Ortografia!J25=0,"Helena")</f>
        <v>Helena</v>
      </c>
    </row>
    <row r="26" spans="1:5">
      <c r="A26" s="2" t="str">
        <f>IF(Ortografia!A26=0,"farois")</f>
        <v>farois</v>
      </c>
      <c r="B26" s="3" t="str">
        <f>IF(Ortografia!D26=0,"proibido")</f>
        <v>proibido</v>
      </c>
      <c r="C26" s="2" t="str">
        <f>IF(Ortografia!F26=0,"nós")</f>
        <v>nós</v>
      </c>
      <c r="D26" s="1" t="str">
        <f>IF(Ortografia!H26=0,"capitães")</f>
        <v>capitães</v>
      </c>
      <c r="E26" s="1" t="str">
        <f>IF(Ortografia!J26=0,"desgosto")</f>
        <v>desgosto</v>
      </c>
    </row>
    <row r="27" spans="1:5">
      <c r="A27" s="2" t="str">
        <f>IF(Ortografia!A27=0,"amêndoa")</f>
        <v>amêndoa</v>
      </c>
      <c r="B27" s="3" t="str">
        <f>IF(Ortografia!D27=0,"português")</f>
        <v>português</v>
      </c>
      <c r="C27" s="2" t="str">
        <f>IF(Ortografia!F27=0,"nariz")</f>
        <v>nariz</v>
      </c>
      <c r="D27" s="1" t="str">
        <f>IF(Ortografia!H27=0,"campeões")</f>
        <v>campeões</v>
      </c>
      <c r="E27" s="1" t="str">
        <f>IF(Ortografia!J27=0,"inverno")</f>
        <v>inverno</v>
      </c>
    </row>
    <row r="28" spans="1:5">
      <c r="A28" s="2" t="str">
        <f>IF(Ortografia!A28=0,"secretário")</f>
        <v>secretário</v>
      </c>
      <c r="B28" s="3" t="str">
        <f>IF(Ortografia!D28=0,"profundo")</f>
        <v>profundo</v>
      </c>
      <c r="C28" s="2" t="str">
        <f>IF(Ortografia!F28=0,"atrás")</f>
        <v>atrás</v>
      </c>
      <c r="D28" s="1" t="str">
        <f>IF(Ortografia!H28=0,"nuvens")</f>
        <v>nuvens</v>
      </c>
      <c r="E28" s="1" t="str">
        <f>IF(Ortografia!J28=0,"sábado")</f>
        <v>sábado</v>
      </c>
    </row>
    <row r="29" spans="1:5">
      <c r="A29" s="2" t="str">
        <f>IF(Ortografia!A29=0,"incêndio")</f>
        <v>incêndio</v>
      </c>
      <c r="B29" s="3" t="str">
        <f>IF(Ortografia!D29=0,"pormenor")</f>
        <v>pormenor</v>
      </c>
      <c r="C29" s="2" t="str">
        <f>IF(Ortografia!F29=0,"avestruz")</f>
        <v>avestruz</v>
      </c>
      <c r="D29" s="1" t="str">
        <f>IF(Ortografia!H29=0,"bombons")</f>
        <v>bombons</v>
      </c>
      <c r="E29" s="1" t="str">
        <f>IF(Ortografia!J29=0,"Júpiter")</f>
        <v>Júpiter</v>
      </c>
    </row>
  </sheetData>
  <sheetProtection password="CF7A" sheet="1" objects="1" scenarios="1"/>
  <mergeCells count="7">
    <mergeCell ref="A9:H9"/>
    <mergeCell ref="A2:I4"/>
    <mergeCell ref="A7:B7"/>
    <mergeCell ref="C7:D7"/>
    <mergeCell ref="A8:B8"/>
    <mergeCell ref="C8:D8"/>
    <mergeCell ref="E8:F8"/>
  </mergeCells>
  <conditionalFormatting sqref="D10:D29 E10">
    <cfRule type="cellIs" dxfId="1" priority="2" operator="equal">
      <formula>0</formula>
    </cfRule>
  </conditionalFormatting>
  <conditionalFormatting sqref="E10:E2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Ortografia</vt:lpstr>
      <vt:lpstr>Lista de erradas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Amadeo</dc:creator>
  <cp:lastModifiedBy>Amadeo</cp:lastModifiedBy>
  <cp:lastPrinted>2022-02-26T02:13:02Z</cp:lastPrinted>
  <dcterms:created xsi:type="dcterms:W3CDTF">2022-02-23T22:56:54Z</dcterms:created>
  <dcterms:modified xsi:type="dcterms:W3CDTF">2022-02-26T03:29:29Z</dcterms:modified>
</cp:coreProperties>
</file>